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arjamaa-my.sharepoint.com/personal/janika_lilander_marjamaa_ee/Documents/Dokumendid/ISTUNGID/VOLIKOGU september 2026/"/>
    </mc:Choice>
  </mc:AlternateContent>
  <xr:revisionPtr revIDLastSave="115" documentId="8_{492A2BB5-9EF9-4B7E-AA54-4EDA6A543E0C}" xr6:coauthVersionLast="47" xr6:coauthVersionMax="47" xr10:uidLastSave="{B5C49F95-1AFA-4814-B9A7-192DD5745443}"/>
  <bookViews>
    <workbookView xWindow="-120" yWindow="-120" windowWidth="29040" windowHeight="15720" tabRatio="777" xr2:uid="{00000000-000D-0000-FFFF-FFFF00000000}"/>
  </bookViews>
  <sheets>
    <sheet name="2026-2030" sheetId="6" r:id="rId1"/>
    <sheet name="vajadused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7" i="6" l="1"/>
  <c r="E14" i="6"/>
  <c r="C30" i="6"/>
  <c r="O11" i="6"/>
  <c r="O10" i="6"/>
  <c r="O8" i="6"/>
  <c r="O7" i="6"/>
  <c r="O5" i="6"/>
  <c r="H21" i="6"/>
  <c r="I21" i="6"/>
  <c r="J21" i="6"/>
  <c r="K21" i="6"/>
  <c r="L21" i="6"/>
  <c r="F14" i="6"/>
  <c r="G14" i="6"/>
  <c r="H14" i="6"/>
  <c r="I14" i="6"/>
  <c r="J14" i="6"/>
  <c r="K14" i="6"/>
  <c r="L14" i="6"/>
  <c r="E4" i="6"/>
  <c r="F4" i="6"/>
  <c r="G4" i="6"/>
  <c r="H4" i="6"/>
  <c r="I4" i="6"/>
  <c r="J4" i="6"/>
  <c r="K4" i="6"/>
  <c r="L4" i="6"/>
  <c r="D14" i="6"/>
  <c r="C23" i="6"/>
  <c r="O23" i="6"/>
  <c r="O29" i="6"/>
  <c r="O22" i="6"/>
  <c r="O16" i="6"/>
  <c r="O18" i="6"/>
  <c r="O19" i="6"/>
  <c r="O12" i="6"/>
  <c r="O13" i="6"/>
  <c r="O30" i="6" l="1"/>
  <c r="C9" i="6"/>
  <c r="C20" i="6"/>
  <c r="O20" i="6" s="1"/>
  <c r="C15" i="6"/>
  <c r="C14" i="6" s="1"/>
  <c r="C6" i="6"/>
  <c r="C26" i="6"/>
  <c r="O26" i="6" s="1"/>
  <c r="D9" i="6"/>
  <c r="D4" i="6" s="1"/>
  <c r="O9" i="6" l="1"/>
  <c r="C4" i="6"/>
  <c r="O6" i="6"/>
  <c r="O15" i="6"/>
  <c r="N4" i="6"/>
  <c r="C24" i="7"/>
  <c r="N21" i="6"/>
  <c r="M21" i="6"/>
  <c r="N14" i="6"/>
  <c r="M14" i="6"/>
  <c r="M4" i="6"/>
  <c r="I31" i="6" l="1"/>
  <c r="K31" i="6"/>
  <c r="J31" i="6"/>
  <c r="N31" i="6"/>
  <c r="M31" i="6"/>
  <c r="M32" i="6" l="1"/>
  <c r="I32" i="6"/>
  <c r="C28" i="6"/>
  <c r="E28" i="6" l="1"/>
  <c r="D28" i="6" l="1"/>
  <c r="F27" i="6"/>
  <c r="E27" i="6"/>
  <c r="C25" i="6"/>
  <c r="D24" i="6"/>
  <c r="C24" i="6"/>
  <c r="C21" i="6" l="1"/>
  <c r="C31" i="6" s="1"/>
  <c r="D21" i="6"/>
  <c r="O27" i="6"/>
  <c r="O24" i="6"/>
  <c r="E25" i="6"/>
  <c r="E21" i="6" s="1"/>
  <c r="F28" i="6"/>
  <c r="F21" i="6" s="1"/>
  <c r="E31" i="6" l="1"/>
  <c r="F31" i="6"/>
  <c r="O28" i="6"/>
  <c r="O14" i="6"/>
  <c r="L31" i="6"/>
  <c r="H31" i="6"/>
  <c r="E32" i="6" l="1"/>
  <c r="K32" i="6" l="1"/>
  <c r="D31" i="6" l="1"/>
  <c r="O4" i="6"/>
  <c r="G25" i="6"/>
  <c r="G21" i="6" s="1"/>
  <c r="O25" i="6" l="1"/>
  <c r="O21" i="6"/>
  <c r="G31" i="6"/>
  <c r="O31" i="6" s="1"/>
  <c r="C32" i="6"/>
  <c r="G32" i="6" l="1"/>
  <c r="O32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kirsti.mau</author>
  </authors>
  <commentList>
    <comment ref="C5" authorId="0" shapeId="0" xr:uid="{7DF493E1-A32D-4BB4-9A67-BD392D0737FB}">
      <text>
        <r>
          <rPr>
            <sz val="9"/>
            <color indexed="81"/>
            <rFont val="Segoe UI"/>
            <family val="2"/>
            <charset val="186"/>
          </rPr>
          <t>Lisandus investeeringute kava erakorralisel muutmisel veebr.2026</t>
        </r>
      </text>
    </comment>
    <comment ref="G5" authorId="0" shapeId="0" xr:uid="{243CD47E-D00A-4584-BC0F-96D5725C3FB0}">
      <text>
        <r>
          <rPr>
            <b/>
            <sz val="9"/>
            <color indexed="81"/>
            <rFont val="Segoe UI"/>
            <family val="2"/>
            <charset val="186"/>
          </rPr>
          <t>kirsti.mau:</t>
        </r>
        <r>
          <rPr>
            <sz val="9"/>
            <color indexed="81"/>
            <rFont val="Segoe UI"/>
            <family val="2"/>
            <charset val="186"/>
          </rPr>
          <t xml:space="preserve">
lammutuse omaosa 25 000.- (2028a.)  +25 000.- (2029a.)  </t>
        </r>
      </text>
    </comment>
    <comment ref="H5" authorId="0" shapeId="0" xr:uid="{29603297-927D-4371-94E0-B619A0601203}">
      <text>
        <r>
          <rPr>
            <sz val="9"/>
            <color indexed="81"/>
            <rFont val="Segoe UI"/>
            <family val="2"/>
            <charset val="186"/>
          </rPr>
          <t xml:space="preserve">toetus kokku max 2 800 000.-
summa seotud lammutusega
</t>
        </r>
      </text>
    </comment>
    <comment ref="L5" authorId="0" shapeId="0" xr:uid="{63352C6B-7674-430C-B9A2-6D481F154001}">
      <text>
        <r>
          <rPr>
            <b/>
            <sz val="9"/>
            <color indexed="81"/>
            <rFont val="Segoe UI"/>
            <family val="2"/>
            <charset val="186"/>
          </rPr>
          <t>https://www.rtk.ee/KOV-liginullenergiahoonete-ehitamine-2025</t>
        </r>
        <r>
          <rPr>
            <sz val="9"/>
            <color indexed="81"/>
            <rFont val="Segoe UI"/>
            <family val="2"/>
            <charset val="186"/>
          </rPr>
          <t xml:space="preserve">
Taotleda toetust voorust "Kohaliku omavalitsuse üksustele liginullenergiahoonete ehitamine"
* Märjamaa valla toetuse määr 70%;
* maksimaalne toetuse suurus ehitatava hoone abikõlbuliku köetava pinna ühe m² kohta on meie vallal 2500.- * 70% =1750.-/m²;
* </t>
        </r>
        <r>
          <rPr>
            <b/>
            <sz val="9"/>
            <color indexed="81"/>
            <rFont val="Segoe UI"/>
            <family val="2"/>
            <charset val="186"/>
          </rPr>
          <t>max</t>
        </r>
        <r>
          <rPr>
            <sz val="9"/>
            <color indexed="81"/>
            <rFont val="Segoe UI"/>
            <family val="2"/>
            <charset val="186"/>
          </rPr>
          <t xml:space="preserve"> toetuse suurus meie hoone puhul </t>
        </r>
        <r>
          <rPr>
            <b/>
            <sz val="9"/>
            <color indexed="81"/>
            <rFont val="Segoe UI"/>
            <family val="2"/>
            <charset val="186"/>
          </rPr>
          <t>2 800 000.-</t>
        </r>
        <r>
          <rPr>
            <sz val="9"/>
            <color indexed="81"/>
            <rFont val="Segoe UI"/>
            <family val="2"/>
            <charset val="186"/>
          </rPr>
          <t xml:space="preserve">
</t>
        </r>
      </text>
    </comment>
    <comment ref="N5" authorId="0" shapeId="0" xr:uid="{60859DED-0EFE-44ED-AE4D-9B5C7F20E139}">
      <text>
        <r>
          <rPr>
            <b/>
            <sz val="9"/>
            <color indexed="81"/>
            <rFont val="Segoe UI"/>
            <family val="2"/>
            <charset val="186"/>
          </rPr>
          <t>https://www.rtk.ee/KOV-liginullenergiahoonete-ehitamine-2025</t>
        </r>
        <r>
          <rPr>
            <sz val="9"/>
            <color indexed="81"/>
            <rFont val="Segoe UI"/>
            <family val="2"/>
            <charset val="186"/>
          </rPr>
          <t xml:space="preserve">
Taotleda toetust voorust "Kohaliku omavalitsuse üksustele liginullenergiahoonete ehitamine"
* Märjamaa valla toetuse määr 70%;
* maksimaalne toetuse suurus ehitatava hoone abikõlbuliku köetava pinna ühe m² kohta on meie vallal 2500.- * 70% =1750.-/m²;
* max toetuse suurus 4 000 000.- * 75% = 2 800 000.- (st et uue hoone köetav max pind saab olla kuni 1 600m²).</t>
        </r>
      </text>
    </comment>
    <comment ref="C6" authorId="0" shapeId="0" xr:uid="{58038A7A-BC7C-4964-A840-C114E51B13DD}">
      <text>
        <r>
          <rPr>
            <sz val="9"/>
            <color indexed="81"/>
            <rFont val="Segoe UI"/>
            <family val="2"/>
            <charset val="186"/>
          </rPr>
          <t xml:space="preserve">Planeeritud summa 200 000.- projekteerimiseks. Projekteerimise hange nurjus. Leping on sõlmitud konstruktsioonide ekspertiisiks summas </t>
        </r>
        <r>
          <rPr>
            <b/>
            <sz val="9"/>
            <color indexed="81"/>
            <rFont val="Segoe UI"/>
            <family val="2"/>
            <charset val="186"/>
          </rPr>
          <t>17 122</t>
        </r>
        <r>
          <rPr>
            <sz val="9"/>
            <color indexed="81"/>
            <rFont val="Segoe UI"/>
            <family val="2"/>
            <charset val="186"/>
          </rPr>
          <t xml:space="preserve">.-, Amphoras7-2.4/6/2026. 
150 000.- arvestada Taali kinnistu ostuks
</t>
        </r>
      </text>
    </comment>
    <comment ref="C7" authorId="0" shapeId="0" xr:uid="{F9A4F828-37EB-4E15-A384-01C1D5011651}">
      <text>
        <r>
          <rPr>
            <sz val="9"/>
            <color indexed="81"/>
            <rFont val="Segoe UI"/>
            <family val="2"/>
            <charset val="186"/>
          </rPr>
          <t>Lisandus investeeringute kava erakorralisel muutmisel veebr.2026</t>
        </r>
      </text>
    </comment>
    <comment ref="C9" authorId="0" shapeId="0" xr:uid="{A88C268A-46BB-4161-B70F-0EC4AE141AD9}">
      <text>
        <r>
          <rPr>
            <b/>
            <sz val="9"/>
            <color indexed="81"/>
            <rFont val="Segoe UI"/>
            <family val="2"/>
            <charset val="186"/>
          </rPr>
          <t xml:space="preserve">korrigeeritud  investeeringute kava erakorralisel muutmisel veebr.2026
KVAT:  847 111.- </t>
        </r>
        <r>
          <rPr>
            <sz val="9"/>
            <color indexed="81"/>
            <rFont val="Segoe UI"/>
            <family val="2"/>
            <charset val="186"/>
          </rPr>
          <t xml:space="preserve">(2026. aasta 121 615.- + 484 545.- ning 2025a. jääk 240 951.-, millest 1684 eurot läheb MATA projekti rahastuseks) )
</t>
        </r>
        <r>
          <rPr>
            <b/>
            <sz val="9"/>
            <color indexed="81"/>
            <rFont val="Segoe UI"/>
            <family val="2"/>
            <charset val="186"/>
          </rPr>
          <t xml:space="preserve">MATA 2025 ja 2026: </t>
        </r>
        <r>
          <rPr>
            <sz val="9"/>
            <color indexed="81"/>
            <rFont val="Segoe UI"/>
            <family val="2"/>
            <charset val="186"/>
          </rPr>
          <t xml:space="preserve"> 49 474,40 + 28 043,66 = </t>
        </r>
        <r>
          <rPr>
            <b/>
            <sz val="9"/>
            <color indexed="81"/>
            <rFont val="Segoe UI"/>
            <family val="2"/>
            <charset val="186"/>
          </rPr>
          <t>77 518,06.-</t>
        </r>
        <r>
          <rPr>
            <sz val="9"/>
            <color indexed="81"/>
            <rFont val="Segoe UI"/>
            <family val="2"/>
            <charset val="186"/>
          </rPr>
          <t xml:space="preserve">
</t>
        </r>
      </text>
    </comment>
    <comment ref="D9" authorId="0" shapeId="0" xr:uid="{CE4F8244-7FEE-4A03-B80D-FC0D206FA025}">
      <text>
        <r>
          <rPr>
            <b/>
            <sz val="9"/>
            <color indexed="81"/>
            <rFont val="Segoe UI"/>
            <family val="2"/>
            <charset val="186"/>
          </rPr>
          <t>Korrigeeritud investeeringute kava erakorralisel muutmisel veebr.2026
KVAT: 543 506.- (</t>
        </r>
        <r>
          <rPr>
            <sz val="9"/>
            <color indexed="81"/>
            <rFont val="Segoe UI"/>
            <family val="2"/>
            <charset val="186"/>
          </rPr>
          <t xml:space="preserve">182 400.- 2026 planeeritud summa) + 361 106.- (2025 a jääk))
</t>
        </r>
        <r>
          <rPr>
            <b/>
            <sz val="9"/>
            <color indexed="81"/>
            <rFont val="Segoe UI"/>
            <family val="2"/>
            <charset val="186"/>
          </rPr>
          <t>MATA:</t>
        </r>
        <r>
          <rPr>
            <sz val="9"/>
            <color indexed="81"/>
            <rFont val="Segoe UI"/>
            <family val="2"/>
            <charset val="186"/>
          </rPr>
          <t xml:space="preserve"> </t>
        </r>
        <r>
          <rPr>
            <b/>
            <sz val="9"/>
            <color indexed="81"/>
            <rFont val="Segoe UI"/>
            <family val="2"/>
            <charset val="186"/>
          </rPr>
          <t>227 500.</t>
        </r>
        <r>
          <rPr>
            <sz val="9"/>
            <color indexed="81"/>
            <rFont val="Segoe UI"/>
            <family val="2"/>
            <charset val="186"/>
          </rPr>
          <t>- (2025. aasta taotluse toetus 147 961.- ja 2026. taotluse toetus 79 539.-)</t>
        </r>
      </text>
    </comment>
    <comment ref="B10" authorId="0" shapeId="0" xr:uid="{DC23FA62-C8A3-48A1-BE9D-FC03DB370DC0}">
      <text>
        <r>
          <rPr>
            <b/>
            <sz val="9"/>
            <color indexed="81"/>
            <rFont val="Segoe UI"/>
            <family val="2"/>
            <charset val="186"/>
          </rPr>
          <t>kirsti.mau:</t>
        </r>
        <r>
          <rPr>
            <sz val="9"/>
            <color indexed="81"/>
            <rFont val="Segoe UI"/>
            <family val="2"/>
            <charset val="186"/>
          </rPr>
          <t xml:space="preserve">
töös 1.sept. 2027</t>
        </r>
      </text>
    </comment>
    <comment ref="C11" authorId="0" shapeId="0" xr:uid="{04DB3814-F02A-4D39-ADAA-B99DD5C39884}">
      <text>
        <r>
          <rPr>
            <sz val="9"/>
            <color indexed="81"/>
            <rFont val="Segoe UI"/>
            <family val="2"/>
            <charset val="186"/>
          </rPr>
          <t>Lisandus investeeringute kava erakorralisel muutmisel veebr.2026</t>
        </r>
      </text>
    </comment>
    <comment ref="C12" authorId="0" shapeId="0" xr:uid="{8C2D30FD-F6A1-4F3D-AA65-4E3EA7BA0446}">
      <text>
        <r>
          <rPr>
            <sz val="9"/>
            <color indexed="81"/>
            <rFont val="Segoe UI"/>
            <family val="2"/>
            <charset val="186"/>
          </rPr>
          <t>Lisandus investeeringute kava erakorralisel muutmisel veebr.2026</t>
        </r>
      </text>
    </comment>
    <comment ref="C13" authorId="0" shapeId="0" xr:uid="{FBC67743-2E0D-4F16-9D71-95140A6109A9}">
      <text>
        <r>
          <rPr>
            <sz val="9"/>
            <color indexed="81"/>
            <rFont val="Segoe UI"/>
            <family val="2"/>
            <charset val="186"/>
          </rPr>
          <t>Lisandus investeeringute kava erakorralisel muutmisel veebr.2026</t>
        </r>
      </text>
    </comment>
    <comment ref="O13" authorId="0" shapeId="0" xr:uid="{7EB28B55-03D0-4115-A04C-30E5BC8C50C9}">
      <text>
        <r>
          <rPr>
            <sz val="9"/>
            <color indexed="81"/>
            <rFont val="Segoe UI"/>
            <family val="2"/>
            <charset val="186"/>
          </rPr>
          <t>ehituse maksumus selgub peale projekteerimist, mille raames tellitakse ka ehituse eelarve kalkulatsioon</t>
        </r>
      </text>
    </comment>
    <comment ref="C15" authorId="0" shapeId="0" xr:uid="{2311B779-8A93-4204-9049-2542A658F861}">
      <text>
        <r>
          <rPr>
            <sz val="9"/>
            <color indexed="81"/>
            <rFont val="Segoe UI"/>
            <family val="2"/>
            <charset val="186"/>
          </rPr>
          <t xml:space="preserve">94 931 eurot Lisati investeeringute kava erakorralisel muutmisel veebr.2026
I lisaeelarvega summat 12 000 võrra vähendatud ja suunatu remonttöödeks
</t>
        </r>
      </text>
    </comment>
    <comment ref="C16" authorId="0" shapeId="0" xr:uid="{323537F8-5C88-49E8-B2D2-E8D67A345C47}">
      <text>
        <r>
          <rPr>
            <sz val="9"/>
            <color indexed="81"/>
            <rFont val="Segoe UI"/>
            <family val="2"/>
            <charset val="186"/>
          </rPr>
          <t>LEADER projekti omaosaluse määr 10%</t>
        </r>
      </text>
    </comment>
    <comment ref="D16" authorId="0" shapeId="0" xr:uid="{E3B6A5B1-8089-493B-88F5-74B139266141}">
      <text>
        <r>
          <rPr>
            <sz val="9"/>
            <color indexed="81"/>
            <rFont val="Segoe UI"/>
            <family val="2"/>
            <charset val="186"/>
          </rPr>
          <t>LEADER meede "Investeeringud kogukondadesse"</t>
        </r>
      </text>
    </comment>
    <comment ref="C20" authorId="0" shapeId="0" xr:uid="{CE282909-261D-4D7C-902B-6FC56D5C7152}">
      <text>
        <r>
          <rPr>
            <sz val="9"/>
            <color indexed="81"/>
            <rFont val="Segoe UI"/>
            <family val="2"/>
            <charset val="186"/>
          </rPr>
          <t>Lisandus investeeringute kava erakorralisel muutmisel veebr.2026</t>
        </r>
      </text>
    </comment>
    <comment ref="C22" authorId="0" shapeId="0" xr:uid="{B2D23815-B7DE-4969-8C54-88894E67AEE3}">
      <text>
        <r>
          <rPr>
            <sz val="9"/>
            <color indexed="81"/>
            <rFont val="Segoe UI"/>
            <family val="2"/>
            <charset val="186"/>
          </rPr>
          <t>tuletõkkeuksed</t>
        </r>
      </text>
    </comment>
    <comment ref="A23" authorId="0" shapeId="0" xr:uid="{5EC02591-0FA5-4733-82B4-0DF2C5182228}">
      <text>
        <r>
          <rPr>
            <sz val="9"/>
            <color indexed="81"/>
            <rFont val="Segoe UI"/>
            <family val="2"/>
            <charset val="186"/>
          </rPr>
          <t xml:space="preserve">
ost enne okt, inv..kava kinnitamist</t>
        </r>
      </text>
    </comment>
    <comment ref="B23" authorId="0" shapeId="0" xr:uid="{20CD7425-6818-465A-AC95-0F119104501D}">
      <text>
        <r>
          <rPr>
            <sz val="9"/>
            <color indexed="81"/>
            <rFont val="Segoe UI"/>
            <family val="2"/>
            <charset val="186"/>
          </rPr>
          <t>Taali  ja Printsu 
Taali kogu ulatuses, Printsu panna hiljem osaliselt müüki (Orgita pargi osa)</t>
        </r>
      </text>
    </comment>
    <comment ref="C24" authorId="0" shapeId="0" xr:uid="{10511685-08CE-4F6D-85EF-E334C92B52ED}">
      <text>
        <r>
          <rPr>
            <sz val="9"/>
            <color indexed="81"/>
            <rFont val="Segoe UI"/>
            <family val="2"/>
            <charset val="186"/>
          </rPr>
          <t>korrigeeritud investeeringute kava erakorralisel muutmisel veebr.2026, kui lisandus 2025.a jääk 27425.-</t>
        </r>
      </text>
    </comment>
    <comment ref="C25" authorId="0" shapeId="0" xr:uid="{A13FF3EE-BFAC-4B61-ADBB-9535AB8751E7}">
      <text>
        <r>
          <rPr>
            <sz val="9"/>
            <color indexed="81"/>
            <rFont val="Segoe UI"/>
            <family val="2"/>
            <charset val="186"/>
          </rPr>
          <t>Korrigeeriti investeeringute kava erakorralisel muutmisel veebr.2026, kui 2027 aastalt toodi PEEK projekti Orgit-Päädeva tee omafinantseeringu summa 250 000 eurot 2026 aastasse vastavalt teehoiukavale</t>
        </r>
      </text>
    </comment>
    <comment ref="E25" authorId="0" shapeId="0" xr:uid="{6BE51B2F-DB12-4729-AA5B-9588DC771A41}">
      <text>
        <r>
          <rPr>
            <sz val="9"/>
            <color indexed="81"/>
            <rFont val="Segoe UI"/>
            <family val="2"/>
            <charset val="186"/>
          </rPr>
          <t>Korrigeeriti investeeringute kava erakorralisel muutmisel veebr.2026, kui PEEK2 projekti omafinantseeringi viidi 2026 aastasse</t>
        </r>
      </text>
    </comment>
    <comment ref="C26" authorId="0" shapeId="0" xr:uid="{C78F656B-8459-46A8-9297-A218A999F022}">
      <text>
        <r>
          <rPr>
            <b/>
            <sz val="9"/>
            <color indexed="81"/>
            <rFont val="Segoe UI"/>
            <family val="2"/>
            <charset val="186"/>
          </rPr>
          <t xml:space="preserve">Lisandus investeeringute kava erakorralisel muutmisel veebr.2026 186 000 eurot, millest viia </t>
        </r>
        <r>
          <rPr>
            <sz val="9"/>
            <color indexed="81"/>
            <rFont val="Segoe UI"/>
            <family val="2"/>
            <charset val="186"/>
          </rPr>
          <t>50 000.- järgmisesse aastasse</t>
        </r>
      </text>
    </comment>
    <comment ref="G26" authorId="0" shapeId="0" xr:uid="{41B06304-ECBB-48E0-BB2E-F9C6614D3085}">
      <text>
        <r>
          <rPr>
            <sz val="9"/>
            <color indexed="81"/>
            <rFont val="Segoe UI"/>
            <family val="2"/>
            <charset val="186"/>
          </rPr>
          <t>Kasti tee</t>
        </r>
      </text>
    </comment>
    <comment ref="H26" authorId="0" shapeId="0" xr:uid="{A1E50B50-F743-42C3-808F-767D2FC25B3C}">
      <text>
        <r>
          <rPr>
            <sz val="9"/>
            <color indexed="81"/>
            <rFont val="Segoe UI"/>
            <family val="2"/>
            <charset val="186"/>
          </rPr>
          <t xml:space="preserve">
Kasti tee riigi osa</t>
        </r>
      </text>
    </comment>
    <comment ref="C27" authorId="0" shapeId="0" xr:uid="{42F36F55-F20A-4894-84C2-39DA792848B7}">
      <text>
        <r>
          <rPr>
            <sz val="9"/>
            <color indexed="81"/>
            <rFont val="Segoe UI"/>
            <family val="2"/>
            <charset val="186"/>
          </rPr>
          <t>Korrigeeritud  investeeringute kava erakorralisel muutmisel veebr.2026, ehitustööde summa viidi 2027 aastasse
PEEK projekti omafinantseering</t>
        </r>
      </text>
    </comment>
    <comment ref="D27" authorId="0" shapeId="0" xr:uid="{939B7260-28FD-4827-8E41-77033BD82F14}">
      <text>
        <r>
          <rPr>
            <sz val="9"/>
            <color indexed="81"/>
            <rFont val="Segoe UI"/>
            <family val="2"/>
            <charset val="186"/>
          </rPr>
          <t xml:space="preserve">maakondlik PEEK projekti investeeringu  toetuse osa
</t>
        </r>
      </text>
    </comment>
    <comment ref="E27" authorId="0" shapeId="0" xr:uid="{16400F90-1EE1-477F-B51E-A3C07333F0F5}">
      <text>
        <r>
          <rPr>
            <sz val="9"/>
            <color indexed="81"/>
            <rFont val="Segoe UI"/>
            <family val="2"/>
            <charset val="186"/>
          </rPr>
          <t xml:space="preserve">
15 000.- maade omandamine, 40 000.- põhiprojekt (75% toetus ja 25% omaosalus) jääavad 2026 aastasse. Ehitustegevusele planeeritud summad (225 000.- valla osalus ja 720 000.- sihtfin) 2027. aastasse</t>
        </r>
      </text>
    </comment>
    <comment ref="C28" authorId="0" shapeId="0" xr:uid="{248D2717-0C13-4D06-A678-474AAB4D583D}">
      <text>
        <r>
          <rPr>
            <sz val="9"/>
            <color indexed="81"/>
            <rFont val="Segoe UI"/>
            <family val="2"/>
            <charset val="186"/>
          </rPr>
          <t>korrigeeritud  investeeringute kava erakorralisel muutmisel veebr.2026, ehitustegevuse summa viidi 2027 aastasse</t>
        </r>
      </text>
    </comment>
    <comment ref="D28" authorId="0" shapeId="0" xr:uid="{0250B2E4-857F-4478-84C7-9F4ADDF52F52}">
      <text>
        <r>
          <rPr>
            <sz val="9"/>
            <color indexed="81"/>
            <rFont val="Segoe UI"/>
            <family val="2"/>
            <charset val="186"/>
          </rPr>
          <t>Märjamaa valla diferentseeritud toetusmäär 80%</t>
        </r>
      </text>
    </comment>
    <comment ref="E28" authorId="0" shapeId="0" xr:uid="{A71F2D53-D048-4462-A575-F3D2C69B28CC}">
      <text>
        <r>
          <rPr>
            <sz val="9"/>
            <color indexed="81"/>
            <rFont val="Segoe UI"/>
            <family val="2"/>
            <charset val="186"/>
          </rPr>
          <t xml:space="preserve">Korrigeeritud  investeeringute kava erakorralisel muutmisel veebr.2026
</t>
        </r>
      </text>
    </comment>
    <comment ref="C29" authorId="0" shapeId="0" xr:uid="{46C8038F-B175-49A7-A059-AF05B23EB3EE}">
      <text>
        <r>
          <rPr>
            <sz val="9"/>
            <color indexed="81"/>
            <rFont val="Segoe UI"/>
            <family val="2"/>
            <charset val="186"/>
          </rPr>
          <t>Lisandus investeeringute kava erakorralisel muutmisel veebr.2026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kirsti.mau</author>
    <author>Kirsti</author>
  </authors>
  <commentList>
    <comment ref="B3" authorId="0" shapeId="0" xr:uid="{19C0873A-AEF8-4C54-9ABD-0BA16A92BE05}">
      <text>
        <r>
          <rPr>
            <sz val="9"/>
            <color indexed="81"/>
            <rFont val="Segoe UI"/>
            <family val="2"/>
            <charset val="186"/>
          </rPr>
          <t>1. projekt kogu MG hoone sajuvete ärajuhtimine, sh soklite panduste lahendused, siseõue kasutuselevõtmise võimalused,  
2. kõige vanema osa välispiirete soojustamine  
3. kõige vanema osa ja pika koridori põrandate rek.</t>
        </r>
      </text>
    </comment>
    <comment ref="C3" authorId="1" shapeId="0" xr:uid="{35D434ED-508F-47BE-BFC9-7C0596F209D3}">
      <text>
        <r>
          <rPr>
            <b/>
            <sz val="9"/>
            <color indexed="81"/>
            <rFont val="Segoe UI"/>
            <family val="2"/>
            <charset val="186"/>
          </rPr>
          <t>Kirsti:</t>
        </r>
        <r>
          <rPr>
            <sz val="9"/>
            <color indexed="81"/>
            <rFont val="Segoe UI"/>
            <family val="2"/>
            <charset val="186"/>
          </rPr>
          <t xml:space="preserve">
vt MG investeeringute ettepanekut nr 2-7/1563</t>
        </r>
      </text>
    </comment>
    <comment ref="B6" authorId="0" shapeId="0" xr:uid="{0BB681DC-1D0C-4126-A20B-EFF460321312}">
      <text>
        <r>
          <rPr>
            <sz val="9"/>
            <color indexed="81"/>
            <rFont val="Segoe UI"/>
            <family val="2"/>
            <charset val="186"/>
          </rPr>
          <t xml:space="preserve">ehitusinseneri ettepanek lisada, maht ca 150 m2 </t>
        </r>
      </text>
    </comment>
    <comment ref="C16" authorId="1" shapeId="0" xr:uid="{C85BC99A-5957-4018-A041-D52E18F1B4D9}">
      <text>
        <r>
          <rPr>
            <b/>
            <sz val="9"/>
            <color indexed="81"/>
            <rFont val="Segoe UI"/>
            <family val="2"/>
            <charset val="186"/>
          </rPr>
          <t>Kirsti:</t>
        </r>
        <r>
          <rPr>
            <sz val="9"/>
            <color indexed="81"/>
            <rFont val="Segoe UI"/>
            <family val="2"/>
            <charset val="186"/>
          </rPr>
          <t xml:space="preserve">
veesõlm-5040€
vent. Süsteemi kütteliin - 8160€
lavatagune ruum - 11 040€ 
ringiruumide rek - 21 600€
fuajee ja garderoobid - 26 400€
lavakardinad-7200€</t>
        </r>
      </text>
    </comment>
    <comment ref="B24" authorId="0" shapeId="0" xr:uid="{0E22E2DC-C907-421B-93FB-12C60057D5FC}">
      <text>
        <r>
          <rPr>
            <sz val="9"/>
            <color indexed="81"/>
            <rFont val="Segoe UI"/>
            <family val="2"/>
            <charset val="186"/>
          </rPr>
          <t>40 valgustit + konsool + kaitsmed + juhtimissüsteemi lisamine, (412 € komplekt + km ), lisaks Gateway lisamine juhtimiskilpi (650€ + km)</t>
        </r>
      </text>
    </comment>
    <comment ref="C25" authorId="0" shapeId="0" xr:uid="{22C337F7-D0AA-4AF7-9F0D-8E7FC3F14659}">
      <text>
        <r>
          <rPr>
            <sz val="9"/>
            <color indexed="81"/>
            <rFont val="Segoe UI"/>
            <family val="2"/>
            <charset val="186"/>
          </rPr>
          <t>Uuelt tänavalt tuleva olemasoleva trassi rekonstrueerimine</t>
        </r>
      </text>
    </comment>
  </commentList>
</comments>
</file>

<file path=xl/sharedStrings.xml><?xml version="1.0" encoding="utf-8"?>
<sst xmlns="http://schemas.openxmlformats.org/spreadsheetml/2006/main" count="111" uniqueCount="94">
  <si>
    <t>Objekt</t>
  </si>
  <si>
    <t>Selgitus</t>
  </si>
  <si>
    <t xml:space="preserve">2026-2030 maksumus kokku </t>
  </si>
  <si>
    <t>Valla osalus</t>
  </si>
  <si>
    <t>Sihtfinant-seerimine</t>
  </si>
  <si>
    <t>HARIDUS,  HUVITEGEVUS JA NOORSOOTÖÖ</t>
  </si>
  <si>
    <t>Kasti-Orgita lasteaed</t>
  </si>
  <si>
    <t>Orgita lasteaia hoone ja õueala projekteerimine ja ehitamine</t>
  </si>
  <si>
    <t>Märjamaa gümnaasium</t>
  </si>
  <si>
    <t>psühholoogi ruumi rekonstrueerimine</t>
  </si>
  <si>
    <t>Märjamaa Lasteaed Pillerpall</t>
  </si>
  <si>
    <t>sademevete äravoolu väljaehitamine ja majandushoovi parkla rekonstrueerimine</t>
  </si>
  <si>
    <t>Märjamaa Muusika- ja Kunstikool</t>
  </si>
  <si>
    <t>uute ruumide rajamine ning sisutamine Märjamaa Gümnaasiumisse (KVAT ja MATA)</t>
  </si>
  <si>
    <t>Vana-Vigala Põhikool</t>
  </si>
  <si>
    <t>kanalisatsioonisüsteemi projekteerimine</t>
  </si>
  <si>
    <t>Varbola Lasteaed-Algkool</t>
  </si>
  <si>
    <t>ühe rühma mängu- ja magamisruumi ning kooli söögisaali lagede rekonstrueerimine</t>
  </si>
  <si>
    <t>KULTUUR, SPORT JA VABA AEG</t>
  </si>
  <si>
    <t>Märjamaa ujula</t>
  </si>
  <si>
    <t>aurusauna kompleksi rekonstrueerimine</t>
  </si>
  <si>
    <t>Märjamaa Valla Noortekeskus</t>
  </si>
  <si>
    <t>Märjamaa skatepargi rajamine</t>
  </si>
  <si>
    <t>SA Märjamaa Spordikeskus</t>
  </si>
  <si>
    <t>põhivara soetuselt sisendkäibemaksu tasumine</t>
  </si>
  <si>
    <t>Sillaotsa talumuuseum</t>
  </si>
  <si>
    <t>liitumispunkti peakaitsme suurendamine ning vee- ja kanalisatsioonisüsteemi väljaehitamine</t>
  </si>
  <si>
    <t>MAJANDUS JA AVALIK TEENUS</t>
  </si>
  <si>
    <t>Tehnika 11 (vallamaja)</t>
  </si>
  <si>
    <t xml:space="preserve">hoone rekonstrueerimine </t>
  </si>
  <si>
    <t>projektide rahastamine (KOV ja riigi osalus)</t>
  </si>
  <si>
    <t>Teed ja tänavad</t>
  </si>
  <si>
    <t>Orgita-Päädeva tee (PEEK2)</t>
  </si>
  <si>
    <t>Jäätmejaam</t>
  </si>
  <si>
    <t>Märjamaa uue jäätmejaama tegevuse laiendamine ja ümberasumine Orgitale</t>
  </si>
  <si>
    <t>Uus tn 10a</t>
  </si>
  <si>
    <t>sademevete survetrassi väljaehitamine</t>
  </si>
  <si>
    <t>Reservfond</t>
  </si>
  <si>
    <t>täiendav reserv hangete katteks</t>
  </si>
  <si>
    <t>KÕIK VALDKONNAD KOKKU:</t>
  </si>
  <si>
    <t xml:space="preserve">valla osalus + sihtfinantseerimine: </t>
  </si>
  <si>
    <t>söögisaali ja lasteaia ruumi helisummutus</t>
  </si>
  <si>
    <t>Tänavavalgustus</t>
  </si>
  <si>
    <t>uuendamine</t>
  </si>
  <si>
    <t>Investeeringute vajadused ja soovid:</t>
  </si>
  <si>
    <t>summa</t>
  </si>
  <si>
    <t>Annenhofi park</t>
  </si>
  <si>
    <t>planeerimine ja planeeringu elluviimine</t>
  </si>
  <si>
    <t>Kivi-Vigala rahvamaja</t>
  </si>
  <si>
    <t>rekonstrueerimine (aknad, välisfassaad, pelletikatel, saali põrand)</t>
  </si>
  <si>
    <t>jõulinnaku rekonstrueerimine</t>
  </si>
  <si>
    <t>Märjamaa Rahvamaja</t>
  </si>
  <si>
    <t>lauluväljaku rekonstueerimine (esinejate riietusruumide ja tualettide soetamiseks)</t>
  </si>
  <si>
    <t>Orgita mõisapark koos varega</t>
  </si>
  <si>
    <t>vare konserveerimine ja pargi rekonstrueerimine</t>
  </si>
  <si>
    <t>Sademeveesüsteemid</t>
  </si>
  <si>
    <t>Talutare kimmkatuse remont</t>
  </si>
  <si>
    <t>Uuemõisa heinamaa</t>
  </si>
  <si>
    <t>Valgu põhikool</t>
  </si>
  <si>
    <t xml:space="preserve">II korruse klassiruumide kapitaalremont </t>
  </si>
  <si>
    <t>fassaadi rekonstrueerimine</t>
  </si>
  <si>
    <t>Valgu rahvamaja</t>
  </si>
  <si>
    <t>katuse rekonstrueerimine</t>
  </si>
  <si>
    <t xml:space="preserve">Vana-Vigala rahvamaja </t>
  </si>
  <si>
    <t>rekonstrueerimine (lisada katlamaja)</t>
  </si>
  <si>
    <t xml:space="preserve">majandusruumide ümberehitamine </t>
  </si>
  <si>
    <t>Varbola rahvamaja</t>
  </si>
  <si>
    <t>MÄRJAMAA VALLA INVESTEERINGUTE  KAVA 2026-2030</t>
  </si>
  <si>
    <t>Orgita ettevõtlusala</t>
  </si>
  <si>
    <t>kinnisvara ost/müük</t>
  </si>
  <si>
    <t>tee-ehituse projektid, maade omandamised ja koostöö kokkulepped (Metsa tn, Lauluväljaku tn, Koluvere mnt kergtee, Haimre pst kergtee, Kasti tee, Vaimõisa-Ohukotsu tee)</t>
  </si>
  <si>
    <t>Hajaasustuse programm</t>
  </si>
  <si>
    <t>rekonstrueerimise projekteerimine</t>
  </si>
  <si>
    <t>Järta elektri liitumispunkti rajamine</t>
  </si>
  <si>
    <t>Vana-Vigala Rahvamaja</t>
  </si>
  <si>
    <t xml:space="preserve">teede investeeringud (kruusakate, mustkate, sillad, truubid) </t>
  </si>
  <si>
    <t>Kivi-Vigala Põhikool</t>
  </si>
  <si>
    <t>katlamaja ehitamine</t>
  </si>
  <si>
    <t>saali põranda uuendamine</t>
  </si>
  <si>
    <t>õuepaviljoni ehitamine</t>
  </si>
  <si>
    <t>hoone täisrekonstrueerimine, kinnistu rekonstrueerimine</t>
  </si>
  <si>
    <t>hoone rekonstrueerimine (fassaad, WC-d, kanalisatsioon, sademeveesüsteem)</t>
  </si>
  <si>
    <t xml:space="preserve">katuse rekonstrueerimine koos lisasoojustuse paigaldamisega, katusakende vahetamisega ja karniiside remondiga. Katusekorruse tualettide remont. </t>
  </si>
  <si>
    <t>Pööningukorrusel asuvate WC-de rekonstrueerimine koos kõrval oleva klassiruumi laiendamisega ja lisa katuseakende paigaldamisega</t>
  </si>
  <si>
    <t>lasteaia ühe rühmaruumi ning hoone II korruse põrandate ja trepi rekonstrueerimine</t>
  </si>
  <si>
    <t>välisfassaadi ja vundamendi remont ning sademeveesüsteemi rajamine</t>
  </si>
  <si>
    <t>rekonstrueerimine (katus)</t>
  </si>
  <si>
    <t>Fondihoidla laastukatuse asendamine</t>
  </si>
  <si>
    <t>Talupojatarkuse teavitustare ventilatsiooni rajamine ja amortiseerunud uste asendamine</t>
  </si>
  <si>
    <t>täisrekonstrueerimise projekteerimine</t>
  </si>
  <si>
    <t>Kivi-Vigala skatepark</t>
  </si>
  <si>
    <t>uue skatepargi rajamine lammutatud skatepargi asemele</t>
  </si>
  <si>
    <t>Sademevee kogumissüsteemi rajamine, sh kaasnevad sademeveetrassid</t>
  </si>
  <si>
    <t>planeerimine, projekteerimine ja teostamine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</si>
</sst>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r_-;\-* #,##0.00\ _k_r_-;_-* &quot;-&quot;??\ _k_r_-;_-@_-"/>
  </numFmts>
  <fonts count="23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9"/>
      <color indexed="81"/>
      <name val="Segoe UI"/>
      <family val="2"/>
      <charset val="186"/>
    </font>
    <font>
      <b/>
      <sz val="9"/>
      <color indexed="81"/>
      <name val="Segoe UI"/>
      <family val="2"/>
      <charset val="186"/>
    </font>
    <font>
      <b/>
      <sz val="12"/>
      <name val="Times New Roman"/>
      <family val="1"/>
      <charset val="186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b/>
      <i/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trike/>
      <sz val="12"/>
      <name val="Times New Roman"/>
      <family val="1"/>
      <charset val="186"/>
    </font>
    <font>
      <b/>
      <sz val="10"/>
      <name val="Arial"/>
      <family val="2"/>
      <charset val="186"/>
    </font>
    <font>
      <sz val="12"/>
      <color rgb="FFFF0000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sz val="12"/>
      <color rgb="FFED0000"/>
      <name val="Times New Roman"/>
      <family val="1"/>
      <charset val="186"/>
    </font>
    <font>
      <b/>
      <sz val="12"/>
      <color rgb="FFED0000"/>
      <name val="Times New Roman"/>
      <family val="1"/>
      <charset val="186"/>
    </font>
    <font>
      <sz val="12"/>
      <color rgb="FFDB0000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medium">
        <color indexed="64"/>
      </right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medium">
        <color indexed="0"/>
      </left>
      <right/>
      <top style="medium">
        <color indexed="0"/>
      </top>
      <bottom style="medium">
        <color indexed="0"/>
      </bottom>
      <diagonal/>
    </border>
    <border>
      <left style="thin">
        <color indexed="0"/>
      </left>
      <right style="medium">
        <color indexed="64"/>
      </right>
      <top style="thin">
        <color indexed="0"/>
      </top>
      <bottom style="thin">
        <color indexed="64"/>
      </bottom>
      <diagonal/>
    </border>
    <border>
      <left/>
      <right style="thin">
        <color indexed="0"/>
      </right>
      <top style="thin">
        <color indexed="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0"/>
      </right>
      <top style="medium">
        <color indexed="64"/>
      </top>
      <bottom/>
      <diagonal/>
    </border>
    <border>
      <left style="thin">
        <color indexed="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 style="medium">
        <color indexed="64"/>
      </right>
      <top/>
      <bottom/>
      <diagonal/>
    </border>
    <border>
      <left style="medium">
        <color indexed="0"/>
      </left>
      <right style="thin">
        <color indexed="0"/>
      </right>
      <top style="thin">
        <color indexed="0"/>
      </top>
      <bottom style="medium">
        <color indexed="64"/>
      </bottom>
      <diagonal/>
    </border>
    <border>
      <left style="thin">
        <color indexed="0"/>
      </left>
      <right style="medium">
        <color indexed="0"/>
      </right>
      <top style="thin">
        <color indexed="0"/>
      </top>
      <bottom style="medium">
        <color indexed="64"/>
      </bottom>
      <diagonal/>
    </border>
    <border>
      <left style="medium">
        <color indexed="0"/>
      </left>
      <right/>
      <top style="medium">
        <color indexed="64"/>
      </top>
      <bottom style="thin">
        <color indexed="0"/>
      </bottom>
      <diagonal/>
    </border>
    <border>
      <left/>
      <right style="medium">
        <color indexed="0"/>
      </right>
      <top style="medium">
        <color indexed="64"/>
      </top>
      <bottom style="thin">
        <color indexed="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0"/>
      </right>
      <top/>
      <bottom style="medium">
        <color indexed="64"/>
      </bottom>
      <diagonal/>
    </border>
    <border>
      <left style="thin">
        <color indexed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0"/>
      </top>
      <bottom style="medium">
        <color indexed="64"/>
      </bottom>
      <diagonal/>
    </border>
    <border>
      <left/>
      <right style="medium">
        <color indexed="64"/>
      </right>
      <top style="thin">
        <color indexed="0"/>
      </top>
      <bottom style="medium">
        <color indexed="64"/>
      </bottom>
      <diagonal/>
    </border>
    <border>
      <left/>
      <right style="medium">
        <color indexed="0"/>
      </right>
      <top style="medium">
        <color indexed="0"/>
      </top>
      <bottom style="medium">
        <color indexed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0"/>
      </left>
      <right style="medium">
        <color indexed="64"/>
      </right>
      <top style="thin">
        <color indexed="0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medium">
        <color indexed="64"/>
      </bottom>
      <diagonal/>
    </border>
    <border>
      <left/>
      <right/>
      <top style="medium">
        <color indexed="0"/>
      </top>
      <bottom style="medium">
        <color indexed="0"/>
      </bottom>
      <diagonal/>
    </border>
    <border>
      <left style="medium">
        <color indexed="64"/>
      </left>
      <right style="medium">
        <color indexed="64"/>
      </right>
      <top/>
      <bottom style="thin">
        <color indexed="0"/>
      </bottom>
      <diagonal/>
    </border>
    <border>
      <left style="medium">
        <color indexed="64"/>
      </left>
      <right style="medium">
        <color indexed="64"/>
      </right>
      <top style="medium">
        <color indexed="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medium">
        <color indexed="64"/>
      </right>
      <top style="thin">
        <color indexed="64"/>
      </top>
      <bottom style="thin">
        <color indexed="0"/>
      </bottom>
      <diagonal/>
    </border>
    <border>
      <left/>
      <right style="thin">
        <color indexed="0"/>
      </right>
      <top style="thin">
        <color indexed="64"/>
      </top>
      <bottom style="thin">
        <color indexed="0"/>
      </bottom>
      <diagonal/>
    </border>
    <border>
      <left style="medium">
        <color rgb="FF000000"/>
      </left>
      <right/>
      <top style="medium">
        <color rgb="FF000000"/>
      </top>
      <bottom style="thin">
        <color indexed="0"/>
      </bottom>
      <diagonal/>
    </border>
    <border>
      <left/>
      <right style="medium">
        <color rgb="FF000000"/>
      </right>
      <top style="medium">
        <color rgb="FF000000"/>
      </top>
      <bottom style="thin">
        <color indexed="0"/>
      </bottom>
      <diagonal/>
    </border>
    <border>
      <left style="medium">
        <color rgb="FF000000"/>
      </left>
      <right style="thin">
        <color indexed="0"/>
      </right>
      <top style="thin">
        <color indexed="0"/>
      </top>
      <bottom style="medium">
        <color rgb="FF000000"/>
      </bottom>
      <diagonal/>
    </border>
    <border>
      <left style="thin">
        <color indexed="0"/>
      </left>
      <right style="medium">
        <color rgb="FF000000"/>
      </right>
      <top style="thin">
        <color indexed="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0"/>
      </right>
      <top style="medium">
        <color indexed="64"/>
      </top>
      <bottom style="thin">
        <color indexed="64"/>
      </bottom>
      <diagonal/>
    </border>
    <border>
      <left style="thin">
        <color indexed="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0"/>
      </right>
      <top style="medium">
        <color indexed="64"/>
      </top>
      <bottom style="thin">
        <color indexed="64"/>
      </bottom>
      <diagonal/>
    </border>
    <border>
      <left style="thin">
        <color indexed="0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11" fillId="0" borderId="0"/>
    <xf numFmtId="0" fontId="2" fillId="0" borderId="0"/>
    <xf numFmtId="0" fontId="2" fillId="0" borderId="0"/>
    <xf numFmtId="0" fontId="1" fillId="0" borderId="0"/>
  </cellStyleXfs>
  <cellXfs count="169">
    <xf numFmtId="0" fontId="0" fillId="0" borderId="0" xfId="0"/>
    <xf numFmtId="0" fontId="7" fillId="0" borderId="0" xfId="0" applyFont="1"/>
    <xf numFmtId="3" fontId="5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vertical="center"/>
    </xf>
    <xf numFmtId="3" fontId="9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center"/>
    </xf>
    <xf numFmtId="3" fontId="13" fillId="7" borderId="20" xfId="0" applyNumberFormat="1" applyFont="1" applyFill="1" applyBorder="1" applyAlignment="1">
      <alignment horizontal="center" vertical="top" wrapText="1"/>
    </xf>
    <xf numFmtId="0" fontId="13" fillId="7" borderId="21" xfId="0" applyFont="1" applyFill="1" applyBorder="1" applyAlignment="1">
      <alignment horizontal="center" vertical="top" wrapText="1"/>
    </xf>
    <xf numFmtId="3" fontId="12" fillId="4" borderId="4" xfId="0" applyNumberFormat="1" applyFont="1" applyFill="1" applyBorder="1" applyAlignment="1">
      <alignment horizontal="right" vertical="center" wrapText="1"/>
    </xf>
    <xf numFmtId="3" fontId="12" fillId="4" borderId="5" xfId="0" applyNumberFormat="1" applyFont="1" applyFill="1" applyBorder="1" applyAlignment="1">
      <alignment horizontal="right" vertical="center" wrapText="1"/>
    </xf>
    <xf numFmtId="0" fontId="2" fillId="0" borderId="0" xfId="0" applyFont="1"/>
    <xf numFmtId="3" fontId="14" fillId="5" borderId="18" xfId="0" applyNumberFormat="1" applyFont="1" applyFill="1" applyBorder="1" applyAlignment="1">
      <alignment horizontal="right" vertical="center" wrapText="1"/>
    </xf>
    <xf numFmtId="3" fontId="14" fillId="3" borderId="19" xfId="0" applyNumberFormat="1" applyFont="1" applyFill="1" applyBorder="1" applyAlignment="1">
      <alignment horizontal="right" vertical="center" wrapText="1"/>
    </xf>
    <xf numFmtId="0" fontId="5" fillId="0" borderId="12" xfId="0" applyFont="1" applyBorder="1" applyAlignment="1">
      <alignment horizontal="left" vertical="center" wrapText="1"/>
    </xf>
    <xf numFmtId="3" fontId="14" fillId="5" borderId="8" xfId="0" applyNumberFormat="1" applyFont="1" applyFill="1" applyBorder="1" applyAlignment="1">
      <alignment horizontal="right" vertical="center" wrapText="1"/>
    </xf>
    <xf numFmtId="3" fontId="14" fillId="3" borderId="7" xfId="0" applyNumberFormat="1" applyFont="1" applyFill="1" applyBorder="1" applyAlignment="1">
      <alignment horizontal="right" vertical="center" wrapText="1"/>
    </xf>
    <xf numFmtId="3" fontId="14" fillId="3" borderId="10" xfId="0" applyNumberFormat="1" applyFont="1" applyFill="1" applyBorder="1" applyAlignment="1">
      <alignment horizontal="right" vertical="center" wrapText="1"/>
    </xf>
    <xf numFmtId="3" fontId="14" fillId="5" borderId="11" xfId="0" applyNumberFormat="1" applyFont="1" applyFill="1" applyBorder="1" applyAlignment="1">
      <alignment horizontal="right" vertical="center" wrapText="1"/>
    </xf>
    <xf numFmtId="3" fontId="5" fillId="2" borderId="4" xfId="0" applyNumberFormat="1" applyFont="1" applyFill="1" applyBorder="1" applyAlignment="1">
      <alignment horizontal="right" vertical="center" wrapText="1"/>
    </xf>
    <xf numFmtId="3" fontId="14" fillId="0" borderId="3" xfId="0" applyNumberFormat="1" applyFont="1" applyBorder="1" applyAlignment="1">
      <alignment horizontal="left" vertical="top" wrapText="1"/>
    </xf>
    <xf numFmtId="0" fontId="13" fillId="7" borderId="37" xfId="0" applyFont="1" applyFill="1" applyBorder="1" applyAlignment="1">
      <alignment horizontal="center" vertical="top" wrapText="1"/>
    </xf>
    <xf numFmtId="3" fontId="14" fillId="4" borderId="39" xfId="0" applyNumberFormat="1" applyFont="1" applyFill="1" applyBorder="1" applyAlignment="1">
      <alignment horizontal="right" vertical="center" wrapText="1"/>
    </xf>
    <xf numFmtId="3" fontId="5" fillId="2" borderId="32" xfId="0" applyNumberFormat="1" applyFont="1" applyFill="1" applyBorder="1" applyAlignment="1">
      <alignment horizontal="right" vertical="center" wrapText="1"/>
    </xf>
    <xf numFmtId="3" fontId="5" fillId="2" borderId="40" xfId="0" applyNumberFormat="1" applyFont="1" applyFill="1" applyBorder="1" applyAlignment="1">
      <alignment horizontal="right" vertical="center" wrapText="1"/>
    </xf>
    <xf numFmtId="0" fontId="14" fillId="0" borderId="3" xfId="0" applyFont="1" applyBorder="1" applyAlignment="1">
      <alignment horizontal="left" vertical="top" wrapText="1"/>
    </xf>
    <xf numFmtId="0" fontId="14" fillId="0" borderId="17" xfId="0" applyFont="1" applyBorder="1" applyAlignment="1">
      <alignment horizontal="left" vertical="top" wrapText="1"/>
    </xf>
    <xf numFmtId="0" fontId="0" fillId="0" borderId="0" xfId="0" applyAlignment="1">
      <alignment vertical="center"/>
    </xf>
    <xf numFmtId="3" fontId="14" fillId="5" borderId="35" xfId="0" applyNumberFormat="1" applyFont="1" applyFill="1" applyBorder="1" applyAlignment="1">
      <alignment horizontal="right" vertical="center" wrapText="1"/>
    </xf>
    <xf numFmtId="0" fontId="2" fillId="8" borderId="0" xfId="0" applyFont="1" applyFill="1"/>
    <xf numFmtId="0" fontId="14" fillId="0" borderId="3" xfId="0" applyFont="1" applyBorder="1" applyAlignment="1">
      <alignment horizontal="left" vertical="center" wrapText="1"/>
    </xf>
    <xf numFmtId="3" fontId="14" fillId="3" borderId="6" xfId="0" applyNumberFormat="1" applyFont="1" applyFill="1" applyBorder="1" applyAlignment="1">
      <alignment horizontal="right" vertical="center" wrapText="1"/>
    </xf>
    <xf numFmtId="3" fontId="14" fillId="3" borderId="42" xfId="0" applyNumberFormat="1" applyFont="1" applyFill="1" applyBorder="1" applyAlignment="1">
      <alignment horizontal="right" vertical="center" wrapText="1"/>
    </xf>
    <xf numFmtId="3" fontId="14" fillId="5" borderId="16" xfId="0" applyNumberFormat="1" applyFont="1" applyFill="1" applyBorder="1" applyAlignment="1">
      <alignment horizontal="right" vertical="center" wrapText="1"/>
    </xf>
    <xf numFmtId="3" fontId="5" fillId="0" borderId="33" xfId="0" applyNumberFormat="1" applyFont="1" applyBorder="1" applyAlignment="1">
      <alignment horizontal="left" vertical="center" wrapText="1"/>
    </xf>
    <xf numFmtId="3" fontId="14" fillId="5" borderId="6" xfId="0" applyNumberFormat="1" applyFont="1" applyFill="1" applyBorder="1" applyAlignment="1">
      <alignment horizontal="right" vertical="center" wrapText="1"/>
    </xf>
    <xf numFmtId="3" fontId="2" fillId="0" borderId="0" xfId="0" applyNumberFormat="1" applyFont="1"/>
    <xf numFmtId="3" fontId="14" fillId="5" borderId="49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4" fillId="0" borderId="2" xfId="0" applyFont="1" applyBorder="1" applyAlignment="1">
      <alignment horizontal="left" vertical="top" wrapText="1"/>
    </xf>
    <xf numFmtId="3" fontId="7" fillId="0" borderId="0" xfId="0" applyNumberFormat="1" applyFont="1"/>
    <xf numFmtId="3" fontId="13" fillId="7" borderId="52" xfId="0" applyNumberFormat="1" applyFont="1" applyFill="1" applyBorder="1" applyAlignment="1">
      <alignment horizontal="center" vertical="top" wrapText="1"/>
    </xf>
    <xf numFmtId="0" fontId="13" fillId="7" borderId="53" xfId="0" applyFont="1" applyFill="1" applyBorder="1" applyAlignment="1">
      <alignment horizontal="center" vertical="top" wrapText="1"/>
    </xf>
    <xf numFmtId="3" fontId="12" fillId="4" borderId="41" xfId="0" applyNumberFormat="1" applyFont="1" applyFill="1" applyBorder="1" applyAlignment="1">
      <alignment horizontal="right" vertical="center" wrapText="1"/>
    </xf>
    <xf numFmtId="3" fontId="14" fillId="8" borderId="34" xfId="0" applyNumberFormat="1" applyFont="1" applyFill="1" applyBorder="1" applyAlignment="1">
      <alignment horizontal="left" vertical="center" wrapText="1"/>
    </xf>
    <xf numFmtId="3" fontId="12" fillId="2" borderId="55" xfId="0" applyNumberFormat="1" applyFont="1" applyFill="1" applyBorder="1" applyAlignment="1">
      <alignment horizontal="right" vertical="center" wrapText="1"/>
    </xf>
    <xf numFmtId="3" fontId="12" fillId="4" borderId="46" xfId="0" applyNumberFormat="1" applyFont="1" applyFill="1" applyBorder="1" applyAlignment="1">
      <alignment horizontal="right" vertical="center" wrapText="1"/>
    </xf>
    <xf numFmtId="3" fontId="14" fillId="3" borderId="56" xfId="0" applyNumberFormat="1" applyFont="1" applyFill="1" applyBorder="1" applyAlignment="1">
      <alignment horizontal="right" vertical="center" wrapText="1"/>
    </xf>
    <xf numFmtId="3" fontId="14" fillId="3" borderId="57" xfId="0" applyNumberFormat="1" applyFont="1" applyFill="1" applyBorder="1" applyAlignment="1">
      <alignment horizontal="right" vertical="center" wrapText="1"/>
    </xf>
    <xf numFmtId="3" fontId="14" fillId="3" borderId="58" xfId="0" applyNumberFormat="1" applyFont="1" applyFill="1" applyBorder="1" applyAlignment="1">
      <alignment horizontal="right" vertical="center" wrapText="1"/>
    </xf>
    <xf numFmtId="3" fontId="14" fillId="5" borderId="37" xfId="0" applyNumberFormat="1" applyFont="1" applyFill="1" applyBorder="1" applyAlignment="1">
      <alignment horizontal="right" vertical="center" wrapText="1"/>
    </xf>
    <xf numFmtId="3" fontId="5" fillId="2" borderId="59" xfId="0" applyNumberFormat="1" applyFont="1" applyFill="1" applyBorder="1" applyAlignment="1">
      <alignment horizontal="right" vertical="center" wrapText="1"/>
    </xf>
    <xf numFmtId="3" fontId="14" fillId="4" borderId="60" xfId="0" applyNumberFormat="1" applyFont="1" applyFill="1" applyBorder="1" applyAlignment="1">
      <alignment horizontal="right" vertical="center" wrapText="1"/>
    </xf>
    <xf numFmtId="3" fontId="5" fillId="0" borderId="6" xfId="0" applyNumberFormat="1" applyFont="1" applyBorder="1" applyAlignment="1">
      <alignment horizontal="left" vertical="center" wrapText="1"/>
    </xf>
    <xf numFmtId="3" fontId="14" fillId="5" borderId="43" xfId="0" applyNumberFormat="1" applyFont="1" applyFill="1" applyBorder="1" applyAlignment="1">
      <alignment horizontal="right" vertical="center" wrapText="1"/>
    </xf>
    <xf numFmtId="3" fontId="14" fillId="3" borderId="16" xfId="0" applyNumberFormat="1" applyFont="1" applyFill="1" applyBorder="1" applyAlignment="1">
      <alignment horizontal="right" vertical="center" wrapText="1"/>
    </xf>
    <xf numFmtId="3" fontId="14" fillId="3" borderId="43" xfId="0" applyNumberFormat="1" applyFont="1" applyFill="1" applyBorder="1" applyAlignment="1">
      <alignment horizontal="right" vertical="center" wrapText="1"/>
    </xf>
    <xf numFmtId="0" fontId="14" fillId="0" borderId="3" xfId="0" applyFont="1" applyBorder="1" applyAlignment="1">
      <alignment horizontal="left" wrapText="1"/>
    </xf>
    <xf numFmtId="0" fontId="5" fillId="8" borderId="6" xfId="0" applyFont="1" applyFill="1" applyBorder="1" applyAlignment="1">
      <alignment vertical="center" wrapText="1"/>
    </xf>
    <xf numFmtId="3" fontId="14" fillId="8" borderId="3" xfId="0" applyNumberFormat="1" applyFont="1" applyFill="1" applyBorder="1" applyAlignment="1">
      <alignment horizontal="left" vertical="center" wrapText="1"/>
    </xf>
    <xf numFmtId="3" fontId="14" fillId="5" borderId="47" xfId="0" applyNumberFormat="1" applyFont="1" applyFill="1" applyBorder="1" applyAlignment="1">
      <alignment horizontal="right" vertical="center" wrapText="1"/>
    </xf>
    <xf numFmtId="3" fontId="16" fillId="5" borderId="49" xfId="0" applyNumberFormat="1" applyFont="1" applyFill="1" applyBorder="1" applyAlignment="1">
      <alignment horizontal="right" vertical="center" wrapText="1"/>
    </xf>
    <xf numFmtId="3" fontId="16" fillId="3" borderId="48" xfId="0" applyNumberFormat="1" applyFont="1" applyFill="1" applyBorder="1" applyAlignment="1">
      <alignment horizontal="right" vertical="center" wrapText="1"/>
    </xf>
    <xf numFmtId="0" fontId="14" fillId="0" borderId="1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wrapText="1"/>
    </xf>
    <xf numFmtId="3" fontId="14" fillId="3" borderId="12" xfId="0" applyNumberFormat="1" applyFont="1" applyFill="1" applyBorder="1" applyAlignment="1">
      <alignment horizontal="right" vertical="center" wrapText="1"/>
    </xf>
    <xf numFmtId="3" fontId="14" fillId="3" borderId="61" xfId="0" applyNumberFormat="1" applyFont="1" applyFill="1" applyBorder="1" applyAlignment="1">
      <alignment horizontal="right" vertical="center" wrapText="1"/>
    </xf>
    <xf numFmtId="0" fontId="5" fillId="0" borderId="16" xfId="0" applyFont="1" applyBorder="1" applyAlignment="1">
      <alignment horizontal="left" vertical="center" wrapText="1"/>
    </xf>
    <xf numFmtId="0" fontId="14" fillId="0" borderId="17" xfId="0" applyFont="1" applyBorder="1" applyAlignment="1">
      <alignment wrapText="1"/>
    </xf>
    <xf numFmtId="3" fontId="5" fillId="4" borderId="4" xfId="0" applyNumberFormat="1" applyFont="1" applyFill="1" applyBorder="1" applyAlignment="1">
      <alignment horizontal="right" vertical="center" wrapText="1"/>
    </xf>
    <xf numFmtId="3" fontId="5" fillId="4" borderId="5" xfId="0" applyNumberFormat="1" applyFont="1" applyFill="1" applyBorder="1" applyAlignment="1">
      <alignment horizontal="right" vertical="center" wrapText="1"/>
    </xf>
    <xf numFmtId="3" fontId="5" fillId="4" borderId="63" xfId="0" applyNumberFormat="1" applyFont="1" applyFill="1" applyBorder="1" applyAlignment="1">
      <alignment horizontal="right" vertical="center" wrapText="1"/>
    </xf>
    <xf numFmtId="0" fontId="5" fillId="0" borderId="12" xfId="0" applyFont="1" applyBorder="1" applyAlignment="1">
      <alignment vertical="center" wrapText="1"/>
    </xf>
    <xf numFmtId="3" fontId="14" fillId="0" borderId="15" xfId="0" applyNumberFormat="1" applyFont="1" applyBorder="1" applyAlignment="1">
      <alignment horizontal="left" vertical="top" wrapText="1"/>
    </xf>
    <xf numFmtId="3" fontId="14" fillId="5" borderId="12" xfId="0" applyNumberFormat="1" applyFont="1" applyFill="1" applyBorder="1" applyAlignment="1">
      <alignment horizontal="right" vertical="center" wrapText="1"/>
    </xf>
    <xf numFmtId="0" fontId="5" fillId="0" borderId="16" xfId="0" applyFont="1" applyBorder="1" applyAlignment="1">
      <alignment vertical="center" wrapText="1"/>
    </xf>
    <xf numFmtId="0" fontId="5" fillId="8" borderId="6" xfId="0" applyFont="1" applyFill="1" applyBorder="1" applyAlignment="1">
      <alignment horizontal="left" vertical="center" wrapText="1" shrinkToFit="1"/>
    </xf>
    <xf numFmtId="0" fontId="14" fillId="8" borderId="3" xfId="0" applyFont="1" applyFill="1" applyBorder="1" applyAlignment="1">
      <alignment horizontal="left" vertical="top" wrapText="1"/>
    </xf>
    <xf numFmtId="3" fontId="18" fillId="3" borderId="6" xfId="0" applyNumberFormat="1" applyFont="1" applyFill="1" applyBorder="1" applyAlignment="1">
      <alignment horizontal="right" vertical="center" wrapText="1"/>
    </xf>
    <xf numFmtId="3" fontId="18" fillId="3" borderId="42" xfId="0" applyNumberFormat="1" applyFont="1" applyFill="1" applyBorder="1" applyAlignment="1">
      <alignment horizontal="right" vertical="center" wrapText="1"/>
    </xf>
    <xf numFmtId="3" fontId="19" fillId="0" borderId="6" xfId="0" applyNumberFormat="1" applyFont="1" applyBorder="1" applyAlignment="1">
      <alignment horizontal="left" vertical="center" wrapText="1"/>
    </xf>
    <xf numFmtId="0" fontId="19" fillId="0" borderId="28" xfId="0" applyFont="1" applyBorder="1" applyAlignment="1">
      <alignment vertical="center" wrapText="1"/>
    </xf>
    <xf numFmtId="0" fontId="18" fillId="0" borderId="17" xfId="0" applyFont="1" applyBorder="1" applyAlignment="1">
      <alignment horizontal="left" vertical="top" wrapText="1"/>
    </xf>
    <xf numFmtId="3" fontId="18" fillId="5" borderId="18" xfId="0" applyNumberFormat="1" applyFont="1" applyFill="1" applyBorder="1" applyAlignment="1">
      <alignment horizontal="right" vertical="center" wrapText="1"/>
    </xf>
    <xf numFmtId="3" fontId="18" fillId="3" borderId="19" xfId="0" applyNumberFormat="1" applyFont="1" applyFill="1" applyBorder="1" applyAlignment="1">
      <alignment horizontal="right" vertical="center" wrapText="1"/>
    </xf>
    <xf numFmtId="3" fontId="14" fillId="5" borderId="66" xfId="0" applyNumberFormat="1" applyFont="1" applyFill="1" applyBorder="1" applyAlignment="1">
      <alignment horizontal="right" vertical="center" wrapText="1"/>
    </xf>
    <xf numFmtId="3" fontId="14" fillId="3" borderId="67" xfId="0" applyNumberFormat="1" applyFont="1" applyFill="1" applyBorder="1" applyAlignment="1">
      <alignment horizontal="right" vertical="center" wrapText="1"/>
    </xf>
    <xf numFmtId="3" fontId="14" fillId="5" borderId="68" xfId="0" applyNumberFormat="1" applyFont="1" applyFill="1" applyBorder="1" applyAlignment="1">
      <alignment horizontal="right" vertical="center" wrapText="1"/>
    </xf>
    <xf numFmtId="3" fontId="14" fillId="3" borderId="69" xfId="0" applyNumberFormat="1" applyFont="1" applyFill="1" applyBorder="1" applyAlignment="1">
      <alignment horizontal="right" vertical="center" wrapText="1"/>
    </xf>
    <xf numFmtId="3" fontId="14" fillId="4" borderId="65" xfId="0" applyNumberFormat="1" applyFont="1" applyFill="1" applyBorder="1" applyAlignment="1">
      <alignment horizontal="right" vertical="center" wrapText="1"/>
    </xf>
    <xf numFmtId="3" fontId="18" fillId="3" borderId="16" xfId="0" applyNumberFormat="1" applyFont="1" applyFill="1" applyBorder="1" applyAlignment="1">
      <alignment horizontal="right" vertical="center" wrapText="1"/>
    </xf>
    <xf numFmtId="1" fontId="2" fillId="0" borderId="0" xfId="0" applyNumberFormat="1" applyFont="1"/>
    <xf numFmtId="0" fontId="17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3" fontId="13" fillId="7" borderId="4" xfId="0" applyNumberFormat="1" applyFont="1" applyFill="1" applyBorder="1" applyAlignment="1">
      <alignment horizontal="center" vertical="center" wrapText="1"/>
    </xf>
    <xf numFmtId="3" fontId="13" fillId="7" borderId="5" xfId="0" applyNumberFormat="1" applyFont="1" applyFill="1" applyBorder="1" applyAlignment="1">
      <alignment horizontal="center" vertical="center" wrapText="1"/>
    </xf>
    <xf numFmtId="3" fontId="14" fillId="3" borderId="48" xfId="0" applyNumberFormat="1" applyFont="1" applyFill="1" applyBorder="1" applyAlignment="1">
      <alignment horizontal="right" vertical="center" wrapText="1"/>
    </xf>
    <xf numFmtId="3" fontId="20" fillId="3" borderId="6" xfId="0" applyNumberFormat="1" applyFont="1" applyFill="1" applyBorder="1" applyAlignment="1">
      <alignment horizontal="right" vertical="center" wrapText="1"/>
    </xf>
    <xf numFmtId="3" fontId="20" fillId="5" borderId="8" xfId="0" applyNumberFormat="1" applyFont="1" applyFill="1" applyBorder="1" applyAlignment="1">
      <alignment horizontal="right" vertical="center" wrapText="1"/>
    </xf>
    <xf numFmtId="3" fontId="20" fillId="0" borderId="15" xfId="0" applyNumberFormat="1" applyFont="1" applyBorder="1" applyAlignment="1">
      <alignment horizontal="left" vertical="top" wrapText="1"/>
    </xf>
    <xf numFmtId="3" fontId="20" fillId="5" borderId="12" xfId="0" applyNumberFormat="1" applyFont="1" applyFill="1" applyBorder="1" applyAlignment="1">
      <alignment horizontal="right" vertical="center" wrapText="1"/>
    </xf>
    <xf numFmtId="3" fontId="20" fillId="3" borderId="61" xfId="0" applyNumberFormat="1" applyFont="1" applyFill="1" applyBorder="1" applyAlignment="1">
      <alignment horizontal="right" vertical="center" wrapText="1"/>
    </xf>
    <xf numFmtId="0" fontId="21" fillId="8" borderId="12" xfId="0" applyFont="1" applyFill="1" applyBorder="1" applyAlignment="1">
      <alignment vertical="center" wrapText="1"/>
    </xf>
    <xf numFmtId="3" fontId="20" fillId="8" borderId="3" xfId="0" applyNumberFormat="1" applyFont="1" applyFill="1" applyBorder="1" applyAlignment="1">
      <alignment horizontal="left" vertical="center" wrapText="1"/>
    </xf>
    <xf numFmtId="3" fontId="20" fillId="3" borderId="42" xfId="0" applyNumberFormat="1" applyFont="1" applyFill="1" applyBorder="1" applyAlignment="1">
      <alignment horizontal="right" vertical="center" wrapText="1"/>
    </xf>
    <xf numFmtId="3" fontId="20" fillId="5" borderId="6" xfId="0" applyNumberFormat="1" applyFont="1" applyFill="1" applyBorder="1" applyAlignment="1">
      <alignment horizontal="right" vertical="center" wrapText="1"/>
    </xf>
    <xf numFmtId="3" fontId="5" fillId="2" borderId="55" xfId="0" applyNumberFormat="1" applyFont="1" applyFill="1" applyBorder="1" applyAlignment="1">
      <alignment horizontal="right" vertical="center" wrapText="1"/>
    </xf>
    <xf numFmtId="3" fontId="5" fillId="2" borderId="70" xfId="0" applyNumberFormat="1" applyFont="1" applyFill="1" applyBorder="1" applyAlignment="1">
      <alignment horizontal="right" vertical="center" wrapText="1"/>
    </xf>
    <xf numFmtId="3" fontId="14" fillId="4" borderId="71" xfId="0" applyNumberFormat="1" applyFont="1" applyFill="1" applyBorder="1" applyAlignment="1">
      <alignment horizontal="right" vertical="center" wrapText="1"/>
    </xf>
    <xf numFmtId="3" fontId="22" fillId="5" borderId="66" xfId="0" applyNumberFormat="1" applyFont="1" applyFill="1" applyBorder="1" applyAlignment="1">
      <alignment horizontal="right" vertical="center" wrapText="1"/>
    </xf>
    <xf numFmtId="3" fontId="13" fillId="7" borderId="72" xfId="0" applyNumberFormat="1" applyFont="1" applyFill="1" applyBorder="1" applyAlignment="1">
      <alignment horizontal="center" vertical="center" wrapText="1"/>
    </xf>
    <xf numFmtId="3" fontId="14" fillId="0" borderId="73" xfId="0" applyNumberFormat="1" applyFont="1" applyBorder="1" applyAlignment="1">
      <alignment horizontal="right" vertical="center" wrapText="1"/>
    </xf>
    <xf numFmtId="3" fontId="18" fillId="8" borderId="73" xfId="0" applyNumberFormat="1" applyFont="1" applyFill="1" applyBorder="1" applyAlignment="1">
      <alignment vertical="center" wrapText="1"/>
    </xf>
    <xf numFmtId="3" fontId="14" fillId="8" borderId="73" xfId="0" applyNumberFormat="1" applyFont="1" applyFill="1" applyBorder="1" applyAlignment="1">
      <alignment horizontal="right" vertical="center" wrapText="1"/>
    </xf>
    <xf numFmtId="0" fontId="0" fillId="0" borderId="73" xfId="0" applyBorder="1"/>
    <xf numFmtId="3" fontId="14" fillId="8" borderId="73" xfId="0" applyNumberFormat="1" applyFont="1" applyFill="1" applyBorder="1" applyAlignment="1">
      <alignment vertical="center" wrapText="1"/>
    </xf>
    <xf numFmtId="3" fontId="14" fillId="0" borderId="74" xfId="0" applyNumberFormat="1" applyFont="1" applyBorder="1" applyAlignment="1">
      <alignment horizontal="right" vertical="center" wrapText="1"/>
    </xf>
    <xf numFmtId="3" fontId="14" fillId="0" borderId="6" xfId="0" applyNumberFormat="1" applyFont="1" applyBorder="1" applyAlignment="1">
      <alignment horizontal="left" vertical="center" wrapText="1"/>
    </xf>
    <xf numFmtId="3" fontId="14" fillId="0" borderId="3" xfId="0" applyNumberFormat="1" applyFont="1" applyBorder="1" applyAlignment="1">
      <alignment horizontal="left" vertical="center" wrapText="1"/>
    </xf>
    <xf numFmtId="3" fontId="14" fillId="0" borderId="12" xfId="0" applyNumberFormat="1" applyFont="1" applyBorder="1" applyAlignment="1">
      <alignment horizontal="left" vertical="center" wrapText="1"/>
    </xf>
    <xf numFmtId="0" fontId="14" fillId="8" borderId="3" xfId="0" applyFont="1" applyFill="1" applyBorder="1" applyAlignment="1">
      <alignment horizontal="left" wrapText="1"/>
    </xf>
    <xf numFmtId="0" fontId="15" fillId="0" borderId="3" xfId="0" applyFont="1" applyBorder="1" applyAlignment="1">
      <alignment vertical="center" wrapText="1"/>
    </xf>
    <xf numFmtId="0" fontId="15" fillId="0" borderId="3" xfId="0" applyFont="1" applyBorder="1" applyAlignment="1">
      <alignment vertical="center"/>
    </xf>
    <xf numFmtId="0" fontId="14" fillId="8" borderId="6" xfId="0" applyFont="1" applyFill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3" xfId="0" applyFont="1" applyBorder="1" applyAlignment="1">
      <alignment vertical="center" wrapText="1"/>
    </xf>
    <xf numFmtId="0" fontId="14" fillId="0" borderId="6" xfId="0" applyFont="1" applyBorder="1" applyAlignment="1">
      <alignment horizontal="left" vertical="center" wrapText="1" shrinkToFit="1"/>
    </xf>
    <xf numFmtId="0" fontId="14" fillId="0" borderId="16" xfId="0" applyFont="1" applyBorder="1" applyAlignment="1">
      <alignment horizontal="left" vertical="center" wrapText="1" shrinkToFit="1"/>
    </xf>
    <xf numFmtId="0" fontId="14" fillId="0" borderId="1" xfId="0" applyFont="1" applyBorder="1" applyAlignment="1">
      <alignment horizontal="left" vertical="center" wrapText="1" shrinkToFit="1"/>
    </xf>
    <xf numFmtId="0" fontId="14" fillId="0" borderId="2" xfId="0" applyFont="1" applyBorder="1" applyAlignment="1">
      <alignment horizontal="left" vertical="center" wrapText="1"/>
    </xf>
    <xf numFmtId="3" fontId="5" fillId="4" borderId="59" xfId="0" applyNumberFormat="1" applyFont="1" applyFill="1" applyBorder="1" applyAlignment="1">
      <alignment horizontal="left" vertical="center"/>
    </xf>
    <xf numFmtId="3" fontId="5" fillId="4" borderId="62" xfId="0" applyNumberFormat="1" applyFont="1" applyFill="1" applyBorder="1" applyAlignment="1">
      <alignment horizontal="left" vertical="center"/>
    </xf>
    <xf numFmtId="0" fontId="10" fillId="6" borderId="0" xfId="0" applyFont="1" applyFill="1" applyAlignment="1">
      <alignment horizontal="left" vertical="center" wrapText="1"/>
    </xf>
    <xf numFmtId="0" fontId="8" fillId="0" borderId="0" xfId="0" applyFont="1" applyAlignment="1">
      <alignment horizontal="right"/>
    </xf>
    <xf numFmtId="1" fontId="13" fillId="7" borderId="22" xfId="0" applyNumberFormat="1" applyFont="1" applyFill="1" applyBorder="1" applyAlignment="1">
      <alignment horizontal="center"/>
    </xf>
    <xf numFmtId="1" fontId="13" fillId="7" borderId="23" xfId="0" applyNumberFormat="1" applyFont="1" applyFill="1" applyBorder="1" applyAlignment="1">
      <alignment horizontal="center"/>
    </xf>
    <xf numFmtId="1" fontId="13" fillId="7" borderId="36" xfId="0" applyNumberFormat="1" applyFont="1" applyFill="1" applyBorder="1" applyAlignment="1">
      <alignment horizontal="center"/>
    </xf>
    <xf numFmtId="3" fontId="13" fillId="7" borderId="45" xfId="0" applyNumberFormat="1" applyFont="1" applyFill="1" applyBorder="1" applyAlignment="1">
      <alignment horizontal="center" vertical="top" wrapText="1"/>
    </xf>
    <xf numFmtId="3" fontId="13" fillId="7" borderId="54" xfId="0" applyNumberFormat="1" applyFont="1" applyFill="1" applyBorder="1" applyAlignment="1">
      <alignment horizontal="center" vertical="top" wrapText="1"/>
    </xf>
    <xf numFmtId="3" fontId="13" fillId="7" borderId="13" xfId="0" applyNumberFormat="1" applyFont="1" applyFill="1" applyBorder="1" applyAlignment="1">
      <alignment horizontal="center" vertical="center" wrapText="1"/>
    </xf>
    <xf numFmtId="3" fontId="13" fillId="7" borderId="26" xfId="0" applyNumberFormat="1" applyFont="1" applyFill="1" applyBorder="1" applyAlignment="1">
      <alignment horizontal="center" vertical="center" wrapText="1"/>
    </xf>
    <xf numFmtId="3" fontId="13" fillId="7" borderId="14" xfId="0" applyNumberFormat="1" applyFont="1" applyFill="1" applyBorder="1" applyAlignment="1">
      <alignment horizontal="center" vertical="center" wrapText="1"/>
    </xf>
    <xf numFmtId="3" fontId="13" fillId="7" borderId="27" xfId="0" applyNumberFormat="1" applyFont="1" applyFill="1" applyBorder="1" applyAlignment="1">
      <alignment horizontal="center" vertical="center" wrapText="1"/>
    </xf>
    <xf numFmtId="1" fontId="13" fillId="7" borderId="50" xfId="0" applyNumberFormat="1" applyFont="1" applyFill="1" applyBorder="1" applyAlignment="1">
      <alignment horizontal="center"/>
    </xf>
    <xf numFmtId="1" fontId="13" fillId="7" borderId="51" xfId="0" applyNumberFormat="1" applyFont="1" applyFill="1" applyBorder="1" applyAlignment="1">
      <alignment horizontal="center"/>
    </xf>
    <xf numFmtId="3" fontId="5" fillId="2" borderId="24" xfId="0" applyNumberFormat="1" applyFont="1" applyFill="1" applyBorder="1" applyAlignment="1">
      <alignment horizontal="right" vertical="center" wrapText="1"/>
    </xf>
    <xf numFmtId="3" fontId="5" fillId="2" borderId="25" xfId="0" applyNumberFormat="1" applyFont="1" applyFill="1" applyBorder="1" applyAlignment="1">
      <alignment horizontal="right" vertical="center" wrapText="1"/>
    </xf>
    <xf numFmtId="3" fontId="5" fillId="2" borderId="9" xfId="0" applyNumberFormat="1" applyFont="1" applyFill="1" applyBorder="1" applyAlignment="1">
      <alignment horizontal="center"/>
    </xf>
    <xf numFmtId="3" fontId="5" fillId="2" borderId="38" xfId="0" applyNumberFormat="1" applyFont="1" applyFill="1" applyBorder="1" applyAlignment="1">
      <alignment horizontal="center"/>
    </xf>
    <xf numFmtId="0" fontId="5" fillId="0" borderId="12" xfId="0" applyFont="1" applyBorder="1" applyAlignment="1">
      <alignment horizontal="left" vertical="center" wrapText="1" shrinkToFit="1"/>
    </xf>
    <xf numFmtId="0" fontId="5" fillId="0" borderId="28" xfId="0" applyFont="1" applyBorder="1" applyAlignment="1">
      <alignment horizontal="left" vertical="center" wrapText="1" shrinkToFit="1"/>
    </xf>
    <xf numFmtId="3" fontId="5" fillId="4" borderId="64" xfId="0" applyNumberFormat="1" applyFont="1" applyFill="1" applyBorder="1" applyAlignment="1">
      <alignment horizontal="left" vertical="center"/>
    </xf>
    <xf numFmtId="3" fontId="5" fillId="2" borderId="31" xfId="0" applyNumberFormat="1" applyFont="1" applyFill="1" applyBorder="1" applyAlignment="1">
      <alignment horizontal="center"/>
    </xf>
    <xf numFmtId="3" fontId="5" fillId="2" borderId="29" xfId="0" applyNumberFormat="1" applyFont="1" applyFill="1" applyBorder="1" applyAlignment="1">
      <alignment horizontal="right" wrapText="1"/>
    </xf>
    <xf numFmtId="3" fontId="5" fillId="2" borderId="30" xfId="0" applyNumberFormat="1" applyFont="1" applyFill="1" applyBorder="1" applyAlignment="1">
      <alignment horizontal="right" wrapText="1"/>
    </xf>
    <xf numFmtId="3" fontId="5" fillId="0" borderId="12" xfId="0" applyNumberFormat="1" applyFont="1" applyBorder="1" applyAlignment="1">
      <alignment horizontal="left" vertical="center" wrapText="1"/>
    </xf>
    <xf numFmtId="3" fontId="5" fillId="0" borderId="16" xfId="0" applyNumberFormat="1" applyFont="1" applyBorder="1" applyAlignment="1">
      <alignment horizontal="left" vertical="center" wrapText="1"/>
    </xf>
    <xf numFmtId="3" fontId="5" fillId="0" borderId="28" xfId="0" applyNumberFormat="1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3" fontId="12" fillId="4" borderId="44" xfId="0" applyNumberFormat="1" applyFont="1" applyFill="1" applyBorder="1" applyAlignment="1">
      <alignment horizontal="left" vertical="center"/>
    </xf>
    <xf numFmtId="3" fontId="12" fillId="4" borderId="45" xfId="0" applyNumberFormat="1" applyFont="1" applyFill="1" applyBorder="1" applyAlignment="1">
      <alignment horizontal="left" vertical="center"/>
    </xf>
    <xf numFmtId="0" fontId="14" fillId="0" borderId="6" xfId="0" applyFont="1" applyBorder="1" applyAlignment="1">
      <alignment horizontal="left" vertical="center" wrapText="1"/>
    </xf>
    <xf numFmtId="3" fontId="14" fillId="0" borderId="6" xfId="0" applyNumberFormat="1" applyFont="1" applyBorder="1" applyAlignment="1">
      <alignment horizontal="left" vertical="center" wrapText="1"/>
    </xf>
    <xf numFmtId="3" fontId="14" fillId="0" borderId="12" xfId="0" applyNumberFormat="1" applyFont="1" applyBorder="1" applyAlignment="1">
      <alignment horizontal="left" vertical="center" wrapText="1"/>
    </xf>
    <xf numFmtId="3" fontId="14" fillId="0" borderId="28" xfId="0" applyNumberFormat="1" applyFont="1" applyBorder="1" applyAlignment="1">
      <alignment horizontal="left" vertical="center" wrapText="1"/>
    </xf>
    <xf numFmtId="3" fontId="14" fillId="0" borderId="16" xfId="0" applyNumberFormat="1" applyFont="1" applyBorder="1" applyAlignment="1">
      <alignment horizontal="left" vertical="center" wrapText="1"/>
    </xf>
  </cellXfs>
  <cellStyles count="10">
    <cellStyle name="Koma 2" xfId="1" xr:uid="{00000000-0005-0000-0000-000000000000}"/>
    <cellStyle name="Koma 2 2" xfId="2" xr:uid="{00000000-0005-0000-0000-000001000000}"/>
    <cellStyle name="Koma 3" xfId="3" xr:uid="{00000000-0005-0000-0000-000002000000}"/>
    <cellStyle name="Koma 3 2" xfId="4" xr:uid="{00000000-0005-0000-0000-000003000000}"/>
    <cellStyle name="Normaallaad" xfId="0" builtinId="0"/>
    <cellStyle name="Normaallaad 2" xfId="5" xr:uid="{00000000-0005-0000-0000-000004000000}"/>
    <cellStyle name="Normaallaad 3" xfId="6" xr:uid="{00000000-0005-0000-0000-000005000000}"/>
    <cellStyle name="Normaallaad 3 2" xfId="9" xr:uid="{5FC39E20-13CC-45F8-85B5-444F1373A90A}"/>
    <cellStyle name="Normal 2" xfId="7" xr:uid="{00000000-0005-0000-0000-000007000000}"/>
    <cellStyle name="Normal 3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ED592-5125-4CF4-A6D2-86694D2500C2}">
  <sheetPr>
    <pageSetUpPr fitToPage="1"/>
  </sheetPr>
  <dimension ref="A1:U40"/>
  <sheetViews>
    <sheetView tabSelected="1" topLeftCell="A9" zoomScale="112" zoomScaleNormal="112" workbookViewId="0">
      <selection activeCell="B19" sqref="B19"/>
    </sheetView>
  </sheetViews>
  <sheetFormatPr defaultRowHeight="15" x14ac:dyDescent="0.25"/>
  <cols>
    <col min="1" max="1" width="28" style="3" customWidth="1"/>
    <col min="2" max="2" width="40.42578125" style="1" customWidth="1"/>
    <col min="3" max="12" width="12.85546875" style="1" customWidth="1"/>
    <col min="13" max="13" width="11" style="1" hidden="1" customWidth="1"/>
    <col min="14" max="14" width="12.5703125" style="1" hidden="1" customWidth="1"/>
    <col min="15" max="15" width="13.140625" style="1" customWidth="1"/>
    <col min="16" max="16" width="27.85546875" customWidth="1"/>
    <col min="17" max="17" width="68.7109375" customWidth="1"/>
    <col min="18" max="18" width="6.28515625" customWidth="1"/>
    <col min="21" max="21" width="11.7109375" bestFit="1" customWidth="1"/>
  </cols>
  <sheetData>
    <row r="1" spans="1:21" ht="17.45" customHeight="1" thickBot="1" x14ac:dyDescent="0.3">
      <c r="A1" s="134" t="s">
        <v>67</v>
      </c>
      <c r="B1" s="134"/>
      <c r="C1" s="134"/>
      <c r="D1" s="134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</row>
    <row r="2" spans="1:21" ht="15.75" x14ac:dyDescent="0.25">
      <c r="A2" s="141" t="s">
        <v>0</v>
      </c>
      <c r="B2" s="143" t="s">
        <v>1</v>
      </c>
      <c r="C2" s="136">
        <v>2026</v>
      </c>
      <c r="D2" s="137"/>
      <c r="E2" s="136">
        <v>2027</v>
      </c>
      <c r="F2" s="138"/>
      <c r="G2" s="136">
        <v>2028</v>
      </c>
      <c r="H2" s="138"/>
      <c r="I2" s="145">
        <v>2029</v>
      </c>
      <c r="J2" s="146"/>
      <c r="K2" s="145">
        <v>2030</v>
      </c>
      <c r="L2" s="146"/>
      <c r="M2" s="145">
        <v>2031</v>
      </c>
      <c r="N2" s="146"/>
      <c r="O2" s="139" t="s">
        <v>2</v>
      </c>
    </row>
    <row r="3" spans="1:21" ht="32.25" thickBot="1" x14ac:dyDescent="0.25">
      <c r="A3" s="142"/>
      <c r="B3" s="144"/>
      <c r="C3" s="6" t="s">
        <v>3</v>
      </c>
      <c r="D3" s="7" t="s">
        <v>4</v>
      </c>
      <c r="E3" s="6" t="s">
        <v>3</v>
      </c>
      <c r="F3" s="20" t="s">
        <v>4</v>
      </c>
      <c r="G3" s="6" t="s">
        <v>3</v>
      </c>
      <c r="H3" s="20" t="s">
        <v>4</v>
      </c>
      <c r="I3" s="40" t="s">
        <v>3</v>
      </c>
      <c r="J3" s="41" t="s">
        <v>4</v>
      </c>
      <c r="K3" s="40" t="s">
        <v>3</v>
      </c>
      <c r="L3" s="41" t="s">
        <v>4</v>
      </c>
      <c r="M3" s="40" t="s">
        <v>3</v>
      </c>
      <c r="N3" s="41" t="s">
        <v>4</v>
      </c>
      <c r="O3" s="140"/>
    </row>
    <row r="4" spans="1:21" ht="16.5" thickBot="1" x14ac:dyDescent="0.25">
      <c r="A4" s="162" t="s">
        <v>5</v>
      </c>
      <c r="B4" s="163"/>
      <c r="C4" s="8">
        <f>SUM(C5:C13)</f>
        <v>1238892</v>
      </c>
      <c r="D4" s="9">
        <f t="shared" ref="D4:N4" si="0">SUM(D5:D13)</f>
        <v>771006</v>
      </c>
      <c r="E4" s="8">
        <f t="shared" ref="E4" si="1">SUM(E5:E13)</f>
        <v>200000</v>
      </c>
      <c r="F4" s="9">
        <f t="shared" ref="F4" si="2">SUM(F5:F13)</f>
        <v>0</v>
      </c>
      <c r="G4" s="8">
        <f t="shared" ref="G4" si="3">SUM(G5:G13)</f>
        <v>275000</v>
      </c>
      <c r="H4" s="9">
        <f t="shared" ref="H4" si="4">SUM(H5:H13)</f>
        <v>46000</v>
      </c>
      <c r="I4" s="8">
        <f t="shared" ref="I4" si="5">SUM(I5:I13)</f>
        <v>25000</v>
      </c>
      <c r="J4" s="9">
        <f t="shared" ref="J4" si="6">SUM(J5:J13)</f>
        <v>46000</v>
      </c>
      <c r="K4" s="8">
        <f t="shared" ref="K4" si="7">SUM(K5:K13)</f>
        <v>750000</v>
      </c>
      <c r="L4" s="9">
        <f t="shared" ref="L4" si="8">SUM(L5:L13)</f>
        <v>1393000</v>
      </c>
      <c r="M4" s="42">
        <f t="shared" si="0"/>
        <v>700000</v>
      </c>
      <c r="N4" s="45">
        <f t="shared" si="0"/>
        <v>1315000</v>
      </c>
      <c r="O4" s="44">
        <f t="shared" ref="O4:O21" si="9">SUM(C4:L4)</f>
        <v>4744898</v>
      </c>
      <c r="P4" s="10"/>
      <c r="Q4" s="10"/>
      <c r="R4" s="10"/>
    </row>
    <row r="5" spans="1:21" s="10" customFormat="1" ht="31.5" x14ac:dyDescent="0.2">
      <c r="A5" s="33" t="s">
        <v>6</v>
      </c>
      <c r="B5" s="43" t="s">
        <v>7</v>
      </c>
      <c r="C5" s="32">
        <v>52700</v>
      </c>
      <c r="D5" s="53"/>
      <c r="E5" s="54"/>
      <c r="F5" s="55"/>
      <c r="G5" s="91">
        <v>25000</v>
      </c>
      <c r="H5" s="80">
        <v>46000</v>
      </c>
      <c r="I5" s="79">
        <v>25000</v>
      </c>
      <c r="J5" s="80">
        <v>46000</v>
      </c>
      <c r="K5" s="79">
        <v>750000</v>
      </c>
      <c r="L5" s="80">
        <v>1393000</v>
      </c>
      <c r="M5" s="79">
        <v>700000</v>
      </c>
      <c r="N5" s="80">
        <v>1315000</v>
      </c>
      <c r="O5" s="51">
        <f t="shared" ref="O5:O11" si="10">SUM(C5:L5)</f>
        <v>2337700</v>
      </c>
      <c r="P5" s="94"/>
      <c r="Q5" s="95"/>
      <c r="R5" s="93"/>
      <c r="U5" s="35"/>
    </row>
    <row r="6" spans="1:21" s="10" customFormat="1" ht="15.75" x14ac:dyDescent="0.2">
      <c r="A6" s="157" t="s">
        <v>8</v>
      </c>
      <c r="B6" s="19" t="s">
        <v>72</v>
      </c>
      <c r="C6" s="99">
        <f>200000-182500</f>
        <v>17500</v>
      </c>
      <c r="D6" s="31"/>
      <c r="E6" s="30"/>
      <c r="F6" s="31"/>
      <c r="G6" s="99">
        <v>250000</v>
      </c>
      <c r="H6" s="31"/>
      <c r="I6" s="30"/>
      <c r="J6" s="31"/>
      <c r="K6" s="30"/>
      <c r="L6" s="31"/>
      <c r="M6" s="30"/>
      <c r="N6" s="31"/>
      <c r="O6" s="51">
        <f t="shared" si="10"/>
        <v>267500</v>
      </c>
      <c r="P6" s="35"/>
      <c r="Q6" s="92"/>
    </row>
    <row r="7" spans="1:21" s="10" customFormat="1" ht="15.95" customHeight="1" x14ac:dyDescent="0.2">
      <c r="A7" s="158"/>
      <c r="B7" s="19" t="s">
        <v>9</v>
      </c>
      <c r="C7" s="30">
        <v>13624</v>
      </c>
      <c r="D7" s="31"/>
      <c r="E7" s="30"/>
      <c r="F7" s="31"/>
      <c r="G7" s="30"/>
      <c r="H7" s="31"/>
      <c r="I7" s="30"/>
      <c r="J7" s="31"/>
      <c r="K7" s="30"/>
      <c r="L7" s="31"/>
      <c r="M7" s="30"/>
      <c r="N7" s="31"/>
      <c r="O7" s="51">
        <f t="shared" si="10"/>
        <v>13624</v>
      </c>
    </row>
    <row r="8" spans="1:21" s="10" customFormat="1" ht="31.5" x14ac:dyDescent="0.25">
      <c r="A8" s="52" t="s">
        <v>10</v>
      </c>
      <c r="B8" s="56" t="s">
        <v>11</v>
      </c>
      <c r="C8" s="30">
        <v>182000</v>
      </c>
      <c r="D8" s="31"/>
      <c r="E8" s="30"/>
      <c r="F8" s="31"/>
      <c r="G8" s="30"/>
      <c r="H8" s="31"/>
      <c r="I8" s="30"/>
      <c r="J8" s="31"/>
      <c r="K8" s="30"/>
      <c r="L8" s="31"/>
      <c r="M8" s="30"/>
      <c r="N8" s="31"/>
      <c r="O8" s="51">
        <f t="shared" si="10"/>
        <v>182000</v>
      </c>
      <c r="P8" s="92"/>
      <c r="Q8" s="35"/>
      <c r="R8" s="35"/>
    </row>
    <row r="9" spans="1:21" s="10" customFormat="1" ht="46.5" customHeight="1" x14ac:dyDescent="0.2">
      <c r="A9" s="52" t="s">
        <v>12</v>
      </c>
      <c r="B9" s="19" t="s">
        <v>13</v>
      </c>
      <c r="C9" s="30">
        <f>121615+484545+240951-1684+49475+28044+1822</f>
        <v>924768</v>
      </c>
      <c r="D9" s="31">
        <f>182400+361106+147961+79539</f>
        <v>771006</v>
      </c>
      <c r="E9" s="30"/>
      <c r="F9" s="31"/>
      <c r="G9" s="30"/>
      <c r="H9" s="31"/>
      <c r="I9" s="30"/>
      <c r="J9" s="31"/>
      <c r="K9" s="30"/>
      <c r="L9" s="31"/>
      <c r="M9" s="30"/>
      <c r="N9" s="31"/>
      <c r="O9" s="51">
        <f t="shared" si="10"/>
        <v>1695774</v>
      </c>
      <c r="P9" s="92"/>
      <c r="Q9" s="35"/>
      <c r="R9" s="35"/>
    </row>
    <row r="10" spans="1:21" s="10" customFormat="1" ht="15.75" x14ac:dyDescent="0.2">
      <c r="A10" s="81" t="s">
        <v>76</v>
      </c>
      <c r="B10" s="105" t="s">
        <v>77</v>
      </c>
      <c r="C10" s="30"/>
      <c r="D10" s="31"/>
      <c r="E10" s="99">
        <v>200000</v>
      </c>
      <c r="F10" s="31"/>
      <c r="G10" s="30"/>
      <c r="H10" s="31"/>
      <c r="I10" s="30"/>
      <c r="J10" s="31"/>
      <c r="K10" s="30"/>
      <c r="L10" s="31"/>
      <c r="M10" s="30"/>
      <c r="N10" s="31"/>
      <c r="O10" s="51">
        <f t="shared" si="10"/>
        <v>200000</v>
      </c>
      <c r="P10" s="92"/>
      <c r="Q10" s="35"/>
      <c r="R10" s="35"/>
    </row>
    <row r="11" spans="1:21" s="10" customFormat="1" ht="15.75" x14ac:dyDescent="0.2">
      <c r="A11" s="52" t="s">
        <v>14</v>
      </c>
      <c r="B11" s="19" t="s">
        <v>15</v>
      </c>
      <c r="C11" s="30">
        <v>3300</v>
      </c>
      <c r="D11" s="31"/>
      <c r="E11" s="30"/>
      <c r="F11" s="31"/>
      <c r="G11" s="30"/>
      <c r="H11" s="31"/>
      <c r="I11" s="30"/>
      <c r="J11" s="31"/>
      <c r="K11" s="30"/>
      <c r="L11" s="31"/>
      <c r="M11" s="30"/>
      <c r="N11" s="31"/>
      <c r="O11" s="51">
        <f t="shared" si="10"/>
        <v>3300</v>
      </c>
    </row>
    <row r="12" spans="1:21" s="10" customFormat="1" ht="15.75" x14ac:dyDescent="0.2">
      <c r="A12" s="157" t="s">
        <v>16</v>
      </c>
      <c r="B12" s="29" t="s">
        <v>79</v>
      </c>
      <c r="C12" s="30">
        <v>30900</v>
      </c>
      <c r="D12" s="31"/>
      <c r="E12" s="30"/>
      <c r="F12" s="31"/>
      <c r="G12" s="30"/>
      <c r="H12" s="31"/>
      <c r="I12" s="30"/>
      <c r="J12" s="31"/>
      <c r="K12" s="30"/>
      <c r="L12" s="31"/>
      <c r="M12" s="30"/>
      <c r="N12" s="31"/>
      <c r="O12" s="51">
        <f t="shared" ref="O12:O13" si="11">SUM(C12:L12)</f>
        <v>30900</v>
      </c>
    </row>
    <row r="13" spans="1:21" s="10" customFormat="1" ht="32.25" thickBot="1" x14ac:dyDescent="0.3">
      <c r="A13" s="159"/>
      <c r="B13" s="65" t="s">
        <v>17</v>
      </c>
      <c r="C13" s="66">
        <v>14100</v>
      </c>
      <c r="D13" s="67"/>
      <c r="E13" s="66"/>
      <c r="F13" s="67"/>
      <c r="G13" s="66"/>
      <c r="H13" s="67"/>
      <c r="I13" s="66"/>
      <c r="J13" s="67"/>
      <c r="K13" s="66"/>
      <c r="L13" s="67"/>
      <c r="M13" s="66"/>
      <c r="N13" s="67"/>
      <c r="O13" s="51">
        <f t="shared" si="11"/>
        <v>14100</v>
      </c>
      <c r="P13" s="35"/>
      <c r="Q13" s="35"/>
    </row>
    <row r="14" spans="1:21" s="10" customFormat="1" ht="16.5" thickBot="1" x14ac:dyDescent="0.25">
      <c r="A14" s="132" t="s">
        <v>18</v>
      </c>
      <c r="B14" s="133"/>
      <c r="C14" s="70">
        <f>SUM(C15:C20)</f>
        <v>135866</v>
      </c>
      <c r="D14" s="71">
        <f>SUM(D15:D20)</f>
        <v>100000</v>
      </c>
      <c r="E14" s="70">
        <f>SUM(E15:E20)</f>
        <v>123000</v>
      </c>
      <c r="F14" s="71">
        <f t="shared" ref="F14:L14" si="12">SUM(F15:F20)</f>
        <v>0</v>
      </c>
      <c r="G14" s="70">
        <f t="shared" si="12"/>
        <v>83000</v>
      </c>
      <c r="H14" s="71">
        <f t="shared" si="12"/>
        <v>0</v>
      </c>
      <c r="I14" s="70">
        <f t="shared" si="12"/>
        <v>33000</v>
      </c>
      <c r="J14" s="71">
        <f t="shared" si="12"/>
        <v>0</v>
      </c>
      <c r="K14" s="70">
        <f t="shared" si="12"/>
        <v>33000</v>
      </c>
      <c r="L14" s="71">
        <f t="shared" si="12"/>
        <v>0</v>
      </c>
      <c r="M14" s="70">
        <f t="shared" ref="M14" si="13">SUM(M15:M20)</f>
        <v>33000</v>
      </c>
      <c r="N14" s="72">
        <f t="shared" ref="N14" si="14">SUM(N15:N20)</f>
        <v>0</v>
      </c>
      <c r="O14" s="22">
        <f t="shared" si="9"/>
        <v>507866</v>
      </c>
      <c r="P14" s="35"/>
      <c r="Q14" s="35"/>
    </row>
    <row r="15" spans="1:21" s="10" customFormat="1" ht="15.75" x14ac:dyDescent="0.25">
      <c r="A15" s="68" t="s">
        <v>19</v>
      </c>
      <c r="B15" s="69" t="s">
        <v>20</v>
      </c>
      <c r="C15" s="111">
        <f>94931-12000-4152</f>
        <v>78779</v>
      </c>
      <c r="D15" s="55"/>
      <c r="E15" s="32"/>
      <c r="F15" s="55"/>
      <c r="G15" s="32"/>
      <c r="H15" s="55"/>
      <c r="I15" s="54"/>
      <c r="J15" s="55"/>
      <c r="K15" s="54"/>
      <c r="L15" s="55"/>
      <c r="M15" s="54"/>
      <c r="N15" s="55"/>
      <c r="O15" s="21">
        <f>SUM(C15:L15)</f>
        <v>78779</v>
      </c>
      <c r="P15" s="35"/>
    </row>
    <row r="16" spans="1:21" s="10" customFormat="1" ht="31.5" x14ac:dyDescent="0.2">
      <c r="A16" s="57" t="s">
        <v>21</v>
      </c>
      <c r="B16" s="58" t="s">
        <v>22</v>
      </c>
      <c r="C16" s="30">
        <v>10000</v>
      </c>
      <c r="D16" s="31">
        <v>100000</v>
      </c>
      <c r="E16" s="34"/>
      <c r="F16" s="31"/>
      <c r="G16" s="34"/>
      <c r="H16" s="31"/>
      <c r="I16" s="34"/>
      <c r="J16" s="31"/>
      <c r="K16" s="34"/>
      <c r="L16" s="31"/>
      <c r="M16" s="34"/>
      <c r="N16" s="31"/>
      <c r="O16" s="21">
        <f t="shared" ref="O16:O20" si="15">SUM(C16:L16)</f>
        <v>110000</v>
      </c>
      <c r="P16" s="35"/>
    </row>
    <row r="17" spans="1:16" s="10" customFormat="1" ht="15.75" x14ac:dyDescent="0.2">
      <c r="A17" s="104" t="s">
        <v>74</v>
      </c>
      <c r="B17" s="105" t="s">
        <v>78</v>
      </c>
      <c r="C17" s="99"/>
      <c r="D17" s="106"/>
      <c r="E17" s="107">
        <v>40000</v>
      </c>
      <c r="F17" s="106"/>
      <c r="G17" s="34"/>
      <c r="H17" s="106"/>
      <c r="I17" s="107"/>
      <c r="J17" s="106"/>
      <c r="K17" s="107"/>
      <c r="L17" s="106"/>
      <c r="M17" s="107"/>
      <c r="N17" s="106"/>
      <c r="O17" s="21">
        <f>SUM(C17:L17)</f>
        <v>40000</v>
      </c>
      <c r="P17" s="35"/>
    </row>
    <row r="18" spans="1:16" s="10" customFormat="1" ht="30.75" customHeight="1" x14ac:dyDescent="0.2">
      <c r="A18" s="160" t="s">
        <v>23</v>
      </c>
      <c r="B18" s="19" t="s">
        <v>24</v>
      </c>
      <c r="C18" s="34">
        <v>33000</v>
      </c>
      <c r="D18" s="31"/>
      <c r="E18" s="34">
        <v>33000</v>
      </c>
      <c r="F18" s="31"/>
      <c r="G18" s="34">
        <v>33000</v>
      </c>
      <c r="H18" s="31"/>
      <c r="I18" s="34">
        <v>33000</v>
      </c>
      <c r="J18" s="31"/>
      <c r="K18" s="34">
        <v>33000</v>
      </c>
      <c r="L18" s="31"/>
      <c r="M18" s="34">
        <v>33000</v>
      </c>
      <c r="N18" s="31"/>
      <c r="O18" s="21">
        <f t="shared" si="15"/>
        <v>165000</v>
      </c>
      <c r="P18" s="35"/>
    </row>
    <row r="19" spans="1:16" s="10" customFormat="1" ht="15.75" x14ac:dyDescent="0.2">
      <c r="A19" s="161"/>
      <c r="B19" s="101" t="s">
        <v>73</v>
      </c>
      <c r="C19" s="75"/>
      <c r="D19" s="67"/>
      <c r="E19" s="102">
        <v>50000</v>
      </c>
      <c r="F19" s="103"/>
      <c r="G19" s="102">
        <v>50000</v>
      </c>
      <c r="H19" s="67"/>
      <c r="I19" s="75"/>
      <c r="J19" s="67"/>
      <c r="K19" s="75"/>
      <c r="L19" s="67"/>
      <c r="M19" s="75"/>
      <c r="N19" s="67"/>
      <c r="O19" s="21">
        <f t="shared" si="15"/>
        <v>100000</v>
      </c>
      <c r="P19" s="35"/>
    </row>
    <row r="20" spans="1:16" s="10" customFormat="1" ht="54" customHeight="1" thickBot="1" x14ac:dyDescent="0.25">
      <c r="A20" s="73" t="s">
        <v>25</v>
      </c>
      <c r="B20" s="74" t="s">
        <v>26</v>
      </c>
      <c r="C20" s="75">
        <f>12077+2010</f>
        <v>14087</v>
      </c>
      <c r="D20" s="67"/>
      <c r="E20" s="75"/>
      <c r="F20" s="67"/>
      <c r="G20" s="75"/>
      <c r="H20" s="67"/>
      <c r="I20" s="75"/>
      <c r="J20" s="67"/>
      <c r="K20" s="75"/>
      <c r="L20" s="67"/>
      <c r="M20" s="75"/>
      <c r="N20" s="67"/>
      <c r="O20" s="21">
        <f t="shared" si="15"/>
        <v>14087</v>
      </c>
      <c r="P20" s="35"/>
    </row>
    <row r="21" spans="1:16" s="10" customFormat="1" ht="16.5" thickBot="1" x14ac:dyDescent="0.25">
      <c r="A21" s="132" t="s">
        <v>27</v>
      </c>
      <c r="B21" s="153"/>
      <c r="C21" s="70">
        <f>SUM(C22:C30)</f>
        <v>1333686</v>
      </c>
      <c r="D21" s="71">
        <f>SUM(D22:D30)</f>
        <v>303915</v>
      </c>
      <c r="E21" s="70">
        <f t="shared" ref="E21:L21" si="16">SUM(E22:E30)</f>
        <v>1193390</v>
      </c>
      <c r="F21" s="71">
        <f t="shared" si="16"/>
        <v>2444243</v>
      </c>
      <c r="G21" s="70">
        <f t="shared" si="16"/>
        <v>688000</v>
      </c>
      <c r="H21" s="71">
        <f t="shared" si="16"/>
        <v>830000</v>
      </c>
      <c r="I21" s="70">
        <f t="shared" si="16"/>
        <v>610000</v>
      </c>
      <c r="J21" s="71">
        <f t="shared" si="16"/>
        <v>30000</v>
      </c>
      <c r="K21" s="70">
        <f t="shared" si="16"/>
        <v>560000</v>
      </c>
      <c r="L21" s="71">
        <f t="shared" si="16"/>
        <v>30000</v>
      </c>
      <c r="M21" s="70">
        <f t="shared" ref="M21" si="17">SUM(M22:M30)</f>
        <v>560000</v>
      </c>
      <c r="N21" s="72">
        <f t="shared" ref="N21" si="18">SUM(N22:N30)</f>
        <v>30000</v>
      </c>
      <c r="O21" s="108">
        <f t="shared" si="9"/>
        <v>8023234</v>
      </c>
    </row>
    <row r="22" spans="1:16" s="10" customFormat="1" ht="15.75" x14ac:dyDescent="0.2">
      <c r="A22" s="76" t="s">
        <v>28</v>
      </c>
      <c r="B22" s="25" t="s">
        <v>29</v>
      </c>
      <c r="C22" s="86">
        <v>50000</v>
      </c>
      <c r="D22" s="87"/>
      <c r="E22" s="88"/>
      <c r="F22" s="87"/>
      <c r="G22" s="88"/>
      <c r="H22" s="87"/>
      <c r="I22" s="88"/>
      <c r="J22" s="87"/>
      <c r="K22" s="88"/>
      <c r="L22" s="87"/>
      <c r="M22" s="88"/>
      <c r="N22" s="89"/>
      <c r="O22" s="90">
        <f>SUM(C22:L22)</f>
        <v>50000</v>
      </c>
    </row>
    <row r="23" spans="1:16" s="10" customFormat="1" ht="15.75" x14ac:dyDescent="0.2">
      <c r="A23" s="82" t="s">
        <v>68</v>
      </c>
      <c r="B23" s="83" t="s">
        <v>69</v>
      </c>
      <c r="C23" s="84">
        <f>449000-122500</f>
        <v>326500</v>
      </c>
      <c r="D23" s="85">
        <v>122500</v>
      </c>
      <c r="E23" s="84"/>
      <c r="F23" s="85"/>
      <c r="G23" s="84"/>
      <c r="H23" s="85">
        <v>250000</v>
      </c>
      <c r="I23" s="84"/>
      <c r="J23" s="85"/>
      <c r="K23" s="11"/>
      <c r="L23" s="12"/>
      <c r="M23" s="11"/>
      <c r="N23" s="46"/>
      <c r="O23" s="51">
        <f t="shared" ref="O23:O30" si="19">SUM(C23:L23)</f>
        <v>699000</v>
      </c>
    </row>
    <row r="24" spans="1:16" s="10" customFormat="1" ht="35.25" customHeight="1" x14ac:dyDescent="0.2">
      <c r="A24" s="13" t="s">
        <v>71</v>
      </c>
      <c r="B24" s="24" t="s">
        <v>30</v>
      </c>
      <c r="C24" s="14">
        <f>30000+27425</f>
        <v>57425</v>
      </c>
      <c r="D24" s="15">
        <f>30000+23215</f>
        <v>53215</v>
      </c>
      <c r="E24" s="14">
        <v>30000</v>
      </c>
      <c r="F24" s="15">
        <v>30000</v>
      </c>
      <c r="G24" s="14">
        <v>30000</v>
      </c>
      <c r="H24" s="15">
        <v>30000</v>
      </c>
      <c r="I24" s="14">
        <v>30000</v>
      </c>
      <c r="J24" s="15">
        <v>30000</v>
      </c>
      <c r="K24" s="14">
        <v>30000</v>
      </c>
      <c r="L24" s="15">
        <v>30000</v>
      </c>
      <c r="M24" s="14">
        <v>30000</v>
      </c>
      <c r="N24" s="47">
        <v>30000</v>
      </c>
      <c r="O24" s="51">
        <f t="shared" si="19"/>
        <v>350640</v>
      </c>
    </row>
    <row r="25" spans="1:16" s="10" customFormat="1" ht="31.5" x14ac:dyDescent="0.2">
      <c r="A25" s="151" t="s">
        <v>31</v>
      </c>
      <c r="B25" s="25" t="s">
        <v>75</v>
      </c>
      <c r="C25" s="14">
        <f>440000+90000-25000+150063</f>
        <v>655063</v>
      </c>
      <c r="D25" s="15"/>
      <c r="E25" s="14">
        <f>440000+90000-E27</f>
        <v>305000</v>
      </c>
      <c r="F25" s="16"/>
      <c r="G25" s="17">
        <f>440000+90000</f>
        <v>530000</v>
      </c>
      <c r="H25" s="16"/>
      <c r="I25" s="17">
        <v>530000</v>
      </c>
      <c r="J25" s="16"/>
      <c r="K25" s="17">
        <v>530000</v>
      </c>
      <c r="L25" s="16"/>
      <c r="M25" s="17">
        <v>530000</v>
      </c>
      <c r="N25" s="48"/>
      <c r="O25" s="51">
        <f t="shared" si="19"/>
        <v>2550063</v>
      </c>
    </row>
    <row r="26" spans="1:16" s="10" customFormat="1" ht="75.75" customHeight="1" x14ac:dyDescent="0.2">
      <c r="A26" s="152"/>
      <c r="B26" s="62" t="s">
        <v>70</v>
      </c>
      <c r="C26" s="100">
        <f>186000-50000</f>
        <v>136000</v>
      </c>
      <c r="D26" s="15">
        <v>50000</v>
      </c>
      <c r="E26" s="100">
        <v>50000</v>
      </c>
      <c r="F26" s="16"/>
      <c r="G26" s="14">
        <v>78000</v>
      </c>
      <c r="H26" s="15">
        <v>550000</v>
      </c>
      <c r="I26" s="14"/>
      <c r="J26" s="15"/>
      <c r="K26" s="14"/>
      <c r="L26" s="15"/>
      <c r="M26" s="14"/>
      <c r="N26" s="47"/>
      <c r="O26" s="51">
        <f t="shared" si="19"/>
        <v>864000</v>
      </c>
    </row>
    <row r="27" spans="1:16" s="10" customFormat="1" ht="15.75" x14ac:dyDescent="0.2">
      <c r="A27" s="152"/>
      <c r="B27" s="29" t="s">
        <v>32</v>
      </c>
      <c r="C27" s="59">
        <v>25000</v>
      </c>
      <c r="D27" s="98">
        <v>30000</v>
      </c>
      <c r="E27" s="14">
        <f>250000-C27</f>
        <v>225000</v>
      </c>
      <c r="F27" s="15">
        <f>750000-D27</f>
        <v>720000</v>
      </c>
      <c r="G27" s="14"/>
      <c r="H27" s="15"/>
      <c r="I27" s="14"/>
      <c r="J27" s="15"/>
      <c r="K27" s="14"/>
      <c r="L27" s="15"/>
      <c r="M27" s="14"/>
      <c r="N27" s="47"/>
      <c r="O27" s="51">
        <f t="shared" si="19"/>
        <v>1000000</v>
      </c>
    </row>
    <row r="28" spans="1:16" s="10" customFormat="1" ht="31.5" x14ac:dyDescent="0.2">
      <c r="A28" s="77" t="s">
        <v>33</v>
      </c>
      <c r="B28" s="78" t="s">
        <v>34</v>
      </c>
      <c r="C28" s="59">
        <f>60250*0.2+12400*0.2</f>
        <v>14530</v>
      </c>
      <c r="D28" s="98">
        <f>60250*0.8</f>
        <v>48200</v>
      </c>
      <c r="E28" s="14">
        <f>12400*0.8+205545+102389+230066-C28</f>
        <v>533390</v>
      </c>
      <c r="F28" s="15">
        <f>822180+920263-D28</f>
        <v>1694243</v>
      </c>
      <c r="G28" s="60"/>
      <c r="H28" s="61"/>
      <c r="I28" s="36"/>
      <c r="J28" s="61"/>
      <c r="K28" s="36"/>
      <c r="L28" s="61"/>
      <c r="M28" s="36"/>
      <c r="N28" s="47"/>
      <c r="O28" s="51">
        <f t="shared" si="19"/>
        <v>2290363</v>
      </c>
      <c r="P28" s="35"/>
    </row>
    <row r="29" spans="1:16" s="10" customFormat="1" ht="15.75" x14ac:dyDescent="0.2">
      <c r="A29" s="63" t="s">
        <v>35</v>
      </c>
      <c r="B29" s="64" t="s">
        <v>36</v>
      </c>
      <c r="C29" s="14">
        <v>55000</v>
      </c>
      <c r="D29" s="15"/>
      <c r="E29" s="14"/>
      <c r="F29" s="15"/>
      <c r="G29" s="14"/>
      <c r="H29" s="15"/>
      <c r="I29" s="14"/>
      <c r="J29" s="15"/>
      <c r="K29" s="14"/>
      <c r="L29" s="15"/>
      <c r="M29" s="14"/>
      <c r="N29" s="47"/>
      <c r="O29" s="51">
        <f t="shared" si="19"/>
        <v>55000</v>
      </c>
    </row>
    <row r="30" spans="1:16" s="10" customFormat="1" ht="16.5" thickBot="1" x14ac:dyDescent="0.25">
      <c r="A30" s="37" t="s">
        <v>37</v>
      </c>
      <c r="B30" s="38" t="s">
        <v>38</v>
      </c>
      <c r="C30" s="14">
        <f>50000-32000-2010-1822</f>
        <v>14168</v>
      </c>
      <c r="D30" s="27"/>
      <c r="E30" s="14">
        <v>50000</v>
      </c>
      <c r="F30" s="27"/>
      <c r="G30" s="14">
        <v>50000</v>
      </c>
      <c r="H30" s="27"/>
      <c r="I30" s="14">
        <v>50000</v>
      </c>
      <c r="J30" s="27"/>
      <c r="K30" s="14"/>
      <c r="L30" s="27"/>
      <c r="M30" s="14"/>
      <c r="N30" s="49"/>
      <c r="O30" s="110">
        <f t="shared" si="19"/>
        <v>164168</v>
      </c>
    </row>
    <row r="31" spans="1:16" s="10" customFormat="1" ht="16.5" thickBot="1" x14ac:dyDescent="0.25">
      <c r="A31" s="147" t="s">
        <v>39</v>
      </c>
      <c r="B31" s="148"/>
      <c r="C31" s="18">
        <f>C4+C14+C21</f>
        <v>2708444</v>
      </c>
      <c r="D31" s="18">
        <f t="shared" ref="D31:N31" si="20">D4+D14+D21</f>
        <v>1174921</v>
      </c>
      <c r="E31" s="18">
        <f t="shared" si="20"/>
        <v>1516390</v>
      </c>
      <c r="F31" s="18">
        <f t="shared" si="20"/>
        <v>2444243</v>
      </c>
      <c r="G31" s="18">
        <f t="shared" si="20"/>
        <v>1046000</v>
      </c>
      <c r="H31" s="18">
        <f t="shared" si="20"/>
        <v>876000</v>
      </c>
      <c r="I31" s="18">
        <f t="shared" si="20"/>
        <v>668000</v>
      </c>
      <c r="J31" s="18">
        <f t="shared" si="20"/>
        <v>76000</v>
      </c>
      <c r="K31" s="18">
        <f t="shared" si="20"/>
        <v>1343000</v>
      </c>
      <c r="L31" s="50">
        <f t="shared" si="20"/>
        <v>1423000</v>
      </c>
      <c r="M31" s="18">
        <f t="shared" si="20"/>
        <v>1293000</v>
      </c>
      <c r="N31" s="50">
        <f t="shared" si="20"/>
        <v>1345000</v>
      </c>
      <c r="O31" s="109">
        <f>SUM(C31:L31)</f>
        <v>13275998</v>
      </c>
    </row>
    <row r="32" spans="1:16" s="10" customFormat="1" ht="16.5" thickBot="1" x14ac:dyDescent="0.3">
      <c r="A32" s="155" t="s">
        <v>40</v>
      </c>
      <c r="B32" s="156"/>
      <c r="C32" s="149">
        <f>C31+D31</f>
        <v>3883365</v>
      </c>
      <c r="D32" s="154"/>
      <c r="E32" s="149">
        <f>E31+F31</f>
        <v>3960633</v>
      </c>
      <c r="F32" s="150"/>
      <c r="G32" s="149">
        <f>G31+H31</f>
        <v>1922000</v>
      </c>
      <c r="H32" s="150"/>
      <c r="I32" s="149">
        <f>I31+J31</f>
        <v>744000</v>
      </c>
      <c r="J32" s="150"/>
      <c r="K32" s="149">
        <f>K31+L31</f>
        <v>2766000</v>
      </c>
      <c r="L32" s="150"/>
      <c r="M32" s="149">
        <f>M31+N31</f>
        <v>2638000</v>
      </c>
      <c r="N32" s="150"/>
      <c r="O32" s="23">
        <f>SUM(C32:L32)</f>
        <v>13275998</v>
      </c>
    </row>
    <row r="33" spans="1:15" ht="15.75" x14ac:dyDescent="0.25">
      <c r="A33" s="4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2"/>
    </row>
    <row r="34" spans="1:15" x14ac:dyDescent="0.25">
      <c r="F34" s="39"/>
    </row>
    <row r="40" spans="1:15" x14ac:dyDescent="0.25">
      <c r="G40" s="39"/>
    </row>
  </sheetData>
  <mergeCells count="26">
    <mergeCell ref="A31:B31"/>
    <mergeCell ref="M2:N2"/>
    <mergeCell ref="M32:N32"/>
    <mergeCell ref="I2:J2"/>
    <mergeCell ref="I32:J32"/>
    <mergeCell ref="A25:A27"/>
    <mergeCell ref="A21:B21"/>
    <mergeCell ref="K32:L32"/>
    <mergeCell ref="C32:D32"/>
    <mergeCell ref="G32:H32"/>
    <mergeCell ref="A32:B32"/>
    <mergeCell ref="E32:F32"/>
    <mergeCell ref="A6:A7"/>
    <mergeCell ref="A12:A13"/>
    <mergeCell ref="A18:A19"/>
    <mergeCell ref="A4:B4"/>
    <mergeCell ref="A14:B14"/>
    <mergeCell ref="A1:D1"/>
    <mergeCell ref="E1:O1"/>
    <mergeCell ref="C2:D2"/>
    <mergeCell ref="G2:H2"/>
    <mergeCell ref="O2:O3"/>
    <mergeCell ref="A2:A3"/>
    <mergeCell ref="B2:B3"/>
    <mergeCell ref="E2:F2"/>
    <mergeCell ref="K2:L2"/>
  </mergeCells>
  <pageMargins left="0.7" right="0.7" top="0.75" bottom="0.75" header="0.3" footer="0.3"/>
  <pageSetup paperSize="8" scale="73" orientation="landscape" horizontalDpi="1200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88A74-5FC7-42DA-AD22-DAC1719FB533}">
  <dimension ref="A1:C30"/>
  <sheetViews>
    <sheetView topLeftCell="A10" zoomScaleNormal="100" workbookViewId="0">
      <selection activeCell="G21" sqref="G21"/>
    </sheetView>
  </sheetViews>
  <sheetFormatPr defaultRowHeight="12.75" x14ac:dyDescent="0.2"/>
  <cols>
    <col min="1" max="1" width="30.42578125" customWidth="1"/>
    <col min="2" max="2" width="68.85546875" style="26" customWidth="1"/>
    <col min="3" max="3" width="8.5703125" hidden="1" customWidth="1"/>
  </cols>
  <sheetData>
    <row r="1" spans="1:3" ht="19.5" thickBot="1" x14ac:dyDescent="0.25">
      <c r="A1" s="134" t="s">
        <v>44</v>
      </c>
      <c r="B1" s="134"/>
    </row>
    <row r="2" spans="1:3" ht="30" customHeight="1" thickBot="1" x14ac:dyDescent="0.25">
      <c r="A2" s="96" t="s">
        <v>0</v>
      </c>
      <c r="B2" s="97" t="s">
        <v>1</v>
      </c>
      <c r="C2" s="112" t="s">
        <v>45</v>
      </c>
    </row>
    <row r="3" spans="1:3" s="10" customFormat="1" ht="15.75" x14ac:dyDescent="0.2">
      <c r="A3" s="165" t="s">
        <v>8</v>
      </c>
      <c r="B3" s="120" t="s">
        <v>80</v>
      </c>
      <c r="C3" s="113">
        <v>500000</v>
      </c>
    </row>
    <row r="4" spans="1:3" s="10" customFormat="1" ht="15.75" x14ac:dyDescent="0.2">
      <c r="A4" s="165"/>
      <c r="B4" s="120" t="s">
        <v>50</v>
      </c>
      <c r="C4" s="113">
        <v>150000</v>
      </c>
    </row>
    <row r="5" spans="1:3" s="10" customFormat="1" ht="16.5" customHeight="1" x14ac:dyDescent="0.2">
      <c r="A5" s="121" t="s">
        <v>14</v>
      </c>
      <c r="B5" s="120" t="s">
        <v>81</v>
      </c>
      <c r="C5" s="113"/>
    </row>
    <row r="6" spans="1:3" s="10" customFormat="1" ht="15.75" x14ac:dyDescent="0.25">
      <c r="A6" s="166" t="s">
        <v>58</v>
      </c>
      <c r="B6" s="122" t="s">
        <v>41</v>
      </c>
      <c r="C6" s="114"/>
    </row>
    <row r="7" spans="1:3" s="10" customFormat="1" ht="31.5" x14ac:dyDescent="0.2">
      <c r="A7" s="167"/>
      <c r="B7" s="123" t="s">
        <v>82</v>
      </c>
      <c r="C7" s="113"/>
    </row>
    <row r="8" spans="1:3" s="10" customFormat="1" ht="15.75" x14ac:dyDescent="0.2">
      <c r="A8" s="167"/>
      <c r="B8" s="124" t="s">
        <v>59</v>
      </c>
      <c r="C8" s="113">
        <v>50000</v>
      </c>
    </row>
    <row r="9" spans="1:3" s="10" customFormat="1" ht="31.5" x14ac:dyDescent="0.2">
      <c r="A9" s="167"/>
      <c r="B9" s="123" t="s">
        <v>83</v>
      </c>
      <c r="C9" s="113">
        <v>75000</v>
      </c>
    </row>
    <row r="10" spans="1:3" s="10" customFormat="1" ht="15.75" x14ac:dyDescent="0.2">
      <c r="A10" s="168"/>
      <c r="B10" s="124" t="s">
        <v>60</v>
      </c>
      <c r="C10" s="113">
        <v>100000</v>
      </c>
    </row>
    <row r="11" spans="1:3" s="10" customFormat="1" ht="31.5" x14ac:dyDescent="0.2">
      <c r="A11" s="165" t="s">
        <v>16</v>
      </c>
      <c r="B11" s="58" t="s">
        <v>84</v>
      </c>
      <c r="C11" s="115">
        <v>12000</v>
      </c>
    </row>
    <row r="12" spans="1:3" s="10" customFormat="1" ht="15.75" x14ac:dyDescent="0.2">
      <c r="A12" s="165"/>
      <c r="B12" s="120" t="s">
        <v>65</v>
      </c>
      <c r="C12" s="113">
        <v>30000</v>
      </c>
    </row>
    <row r="13" spans="1:3" s="28" customFormat="1" ht="31.5" x14ac:dyDescent="0.2">
      <c r="A13" s="125" t="s">
        <v>51</v>
      </c>
      <c r="B13" s="58" t="s">
        <v>52</v>
      </c>
      <c r="C13" s="115">
        <v>38000</v>
      </c>
    </row>
    <row r="14" spans="1:3" s="10" customFormat="1" ht="15.75" x14ac:dyDescent="0.2">
      <c r="A14" s="164" t="s">
        <v>61</v>
      </c>
      <c r="B14" s="120" t="s">
        <v>62</v>
      </c>
      <c r="C14" s="113">
        <v>100000</v>
      </c>
    </row>
    <row r="15" spans="1:3" s="10" customFormat="1" ht="15.75" x14ac:dyDescent="0.2">
      <c r="A15" s="164"/>
      <c r="B15" s="120" t="s">
        <v>85</v>
      </c>
      <c r="C15" s="113">
        <v>280000</v>
      </c>
    </row>
    <row r="16" spans="1:3" s="10" customFormat="1" ht="15.75" x14ac:dyDescent="0.2">
      <c r="A16" s="126" t="s">
        <v>63</v>
      </c>
      <c r="B16" s="120" t="s">
        <v>64</v>
      </c>
      <c r="C16" s="113">
        <v>80000</v>
      </c>
    </row>
    <row r="17" spans="1:3" s="10" customFormat="1" ht="15.75" x14ac:dyDescent="0.2">
      <c r="A17" s="126" t="s">
        <v>66</v>
      </c>
      <c r="B17" s="120" t="s">
        <v>86</v>
      </c>
      <c r="C17" s="113">
        <v>36000</v>
      </c>
    </row>
    <row r="18" spans="1:3" s="10" customFormat="1" ht="15.75" x14ac:dyDescent="0.2">
      <c r="A18" s="126" t="s">
        <v>48</v>
      </c>
      <c r="B18" s="120" t="s">
        <v>49</v>
      </c>
      <c r="C18" s="113">
        <v>47460</v>
      </c>
    </row>
    <row r="19" spans="1:3" s="10" customFormat="1" ht="15.75" x14ac:dyDescent="0.2">
      <c r="A19" s="164" t="s">
        <v>25</v>
      </c>
      <c r="B19" s="127" t="s">
        <v>56</v>
      </c>
      <c r="C19" s="113">
        <v>20000</v>
      </c>
    </row>
    <row r="20" spans="1:3" s="10" customFormat="1" ht="15.75" x14ac:dyDescent="0.2">
      <c r="A20" s="164"/>
      <c r="B20" s="127" t="s">
        <v>87</v>
      </c>
      <c r="C20" s="113">
        <v>30000</v>
      </c>
    </row>
    <row r="21" spans="1:3" s="10" customFormat="1" ht="31.5" x14ac:dyDescent="0.2">
      <c r="A21" s="164"/>
      <c r="B21" s="127" t="s">
        <v>88</v>
      </c>
      <c r="C21" s="113">
        <v>15000</v>
      </c>
    </row>
    <row r="22" spans="1:3" s="10" customFormat="1" ht="15.75" x14ac:dyDescent="0.2">
      <c r="A22" s="119" t="s">
        <v>19</v>
      </c>
      <c r="B22" s="124" t="s">
        <v>89</v>
      </c>
      <c r="C22" s="113">
        <v>200000</v>
      </c>
    </row>
    <row r="23" spans="1:3" ht="15.75" x14ac:dyDescent="0.2">
      <c r="A23" s="119" t="s">
        <v>90</v>
      </c>
      <c r="B23" s="120" t="s">
        <v>91</v>
      </c>
      <c r="C23" s="116"/>
    </row>
    <row r="24" spans="1:3" ht="15.75" x14ac:dyDescent="0.2">
      <c r="A24" s="119" t="s">
        <v>42</v>
      </c>
      <c r="B24" s="29" t="s">
        <v>43</v>
      </c>
      <c r="C24" s="117">
        <f>17130*1.24</f>
        <v>21241.200000000001</v>
      </c>
    </row>
    <row r="25" spans="1:3" s="10" customFormat="1" ht="15.75" x14ac:dyDescent="0.2">
      <c r="A25" s="128" t="s">
        <v>55</v>
      </c>
      <c r="B25" s="29" t="s">
        <v>92</v>
      </c>
      <c r="C25" s="113">
        <v>200000</v>
      </c>
    </row>
    <row r="26" spans="1:3" s="10" customFormat="1" ht="15.75" x14ac:dyDescent="0.2">
      <c r="A26" s="129" t="s">
        <v>46</v>
      </c>
      <c r="B26" s="62" t="s">
        <v>47</v>
      </c>
      <c r="C26" s="118">
        <v>65000</v>
      </c>
    </row>
    <row r="27" spans="1:3" s="10" customFormat="1" ht="15.75" x14ac:dyDescent="0.2">
      <c r="A27" s="128" t="s">
        <v>53</v>
      </c>
      <c r="B27" s="29" t="s">
        <v>54</v>
      </c>
      <c r="C27" s="113">
        <v>80000</v>
      </c>
    </row>
    <row r="28" spans="1:3" s="10" customFormat="1" ht="16.5" thickBot="1" x14ac:dyDescent="0.25">
      <c r="A28" s="130" t="s">
        <v>57</v>
      </c>
      <c r="B28" s="131" t="s">
        <v>93</v>
      </c>
      <c r="C28" s="113">
        <v>430000</v>
      </c>
    </row>
    <row r="30" spans="1:3" ht="32.25" customHeight="1" x14ac:dyDescent="0.2"/>
  </sheetData>
  <mergeCells count="6">
    <mergeCell ref="A1:B1"/>
    <mergeCell ref="A14:A15"/>
    <mergeCell ref="A19:A21"/>
    <mergeCell ref="A11:A12"/>
    <mergeCell ref="A3:A4"/>
    <mergeCell ref="A6:A10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1F7375078D8C42A1A0CD3E9165050B" ma:contentTypeVersion="14" ma:contentTypeDescription="Create a new document." ma:contentTypeScope="" ma:versionID="655f4899d64844ab3b67fe5aa755a0ad">
  <xsd:schema xmlns:xsd="http://www.w3.org/2001/XMLSchema" xmlns:xs="http://www.w3.org/2001/XMLSchema" xmlns:p="http://schemas.microsoft.com/office/2006/metadata/properties" xmlns:ns3="4445c059-4cd0-473d-9231-f62d903aa1b4" xmlns:ns4="b72b128a-512f-4953-89ec-c94a8951fcef" targetNamespace="http://schemas.microsoft.com/office/2006/metadata/properties" ma:root="true" ma:fieldsID="e063d0dffc9b07546964c3da08cd588b" ns3:_="" ns4:_="">
    <xsd:import namespace="4445c059-4cd0-473d-9231-f62d903aa1b4"/>
    <xsd:import namespace="b72b128a-512f-4953-89ec-c94a8951fce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45c059-4cd0-473d-9231-f62d903aa1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b128a-512f-4953-89ec-c94a8951fce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45c059-4cd0-473d-9231-f62d903aa1b4" xsi:nil="true"/>
  </documentManagement>
</p:properties>
</file>

<file path=customXml/itemProps1.xml><?xml version="1.0" encoding="utf-8"?>
<ds:datastoreItem xmlns:ds="http://schemas.openxmlformats.org/officeDocument/2006/customXml" ds:itemID="{24424A26-94EB-470D-9BA4-179F99B406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9D68DB-6516-4DAD-9162-7E074647A4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45c059-4cd0-473d-9231-f62d903aa1b4"/>
    <ds:schemaRef ds:uri="b72b128a-512f-4953-89ec-c94a8951fc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52B714-CA80-4578-9DBF-3D63307BB755}">
  <ds:schemaRefs>
    <ds:schemaRef ds:uri="http://schemas.microsoft.com/office/2006/metadata/properties"/>
    <ds:schemaRef ds:uri="http://schemas.microsoft.com/office/infopath/2007/PartnerControls"/>
    <ds:schemaRef ds:uri="4445c059-4cd0-473d-9231-f62d903aa1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2026-2030</vt:lpstr>
      <vt:lpstr>vajadused</vt:lpstr>
    </vt:vector>
  </TitlesOfParts>
  <Manager/>
  <Company>SAMPOAF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Mikk</dc:creator>
  <cp:keywords/>
  <dc:description/>
  <cp:lastModifiedBy>Janika Liländer</cp:lastModifiedBy>
  <cp:revision/>
  <dcterms:created xsi:type="dcterms:W3CDTF">2003-11-05T09:09:18Z</dcterms:created>
  <dcterms:modified xsi:type="dcterms:W3CDTF">2026-09-15T14:11:51Z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0x010100C61F7375078D8C42A1A0CD3E9165050B</vt:lpwstr>
  </property>
</Properties>
</file>